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1水道局\15水道施設課\05水道建設係\02組織共用\410 週休２日工事関係\※(R070501以降告示適用)水道局週休２日工事(水道工事編_完全週休)実施要領※＜水道建設係制定＞\R070501 HP掲載\"/>
    </mc:Choice>
  </mc:AlternateContent>
  <bookViews>
    <workbookView xWindow="-120" yWindow="-120" windowWidth="29040" windowHeight="15720" activeTab="1"/>
  </bookViews>
  <sheets>
    <sheet name="はじめにお読みください" sheetId="18" r:id="rId1"/>
    <sheet name="休日等取得実績調書" sheetId="19" r:id="rId2"/>
    <sheet name="月単位の達成判定基準" sheetId="5" r:id="rId3"/>
    <sheet name="データ" sheetId="20" r:id="rId4"/>
  </sheets>
  <definedNames>
    <definedName name="BOX表示">[0]!_xlnm.Print_Area</definedName>
    <definedName name="_xlnm.Print_Area" localSheetId="0">はじめにお読みください!$B$1:$M$40</definedName>
    <definedName name="_xlnm.Print_Area" localSheetId="1">休日等取得実績調書!$A$1:$AN$69</definedName>
    <definedName name="_xlnm.Print_Area">#REF!,#REF!,#REF!,#REF!,#REF!,#REF!</definedName>
    <definedName name="syuku">データ!$A$5:$A$74</definedName>
    <definedName name="week">データ!$E$3:$F$9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9" i="19" l="1"/>
  <c r="AL11" i="19"/>
  <c r="AM11" i="19"/>
  <c r="AN11" i="19"/>
  <c r="AL12" i="19"/>
  <c r="AM12" i="19"/>
  <c r="AN12" i="19"/>
  <c r="AL15" i="19"/>
  <c r="AM15" i="19"/>
  <c r="AN15" i="19"/>
  <c r="AL16" i="19"/>
  <c r="AM16" i="19"/>
  <c r="AN16" i="19"/>
  <c r="AL23" i="19"/>
  <c r="AM23" i="19"/>
  <c r="AN23" i="19"/>
  <c r="AL24" i="19"/>
  <c r="AM24" i="19"/>
  <c r="AN24" i="19"/>
  <c r="AL27" i="19"/>
  <c r="AM27" i="19"/>
  <c r="AN27" i="19"/>
  <c r="AL28" i="19"/>
  <c r="AM28" i="19"/>
  <c r="AN28" i="19"/>
  <c r="AL31" i="19"/>
  <c r="AM31" i="19"/>
  <c r="AN31" i="19"/>
  <c r="AL32" i="19"/>
  <c r="AM32" i="19"/>
  <c r="AN32" i="19"/>
  <c r="AL35" i="19"/>
  <c r="AM35" i="19"/>
  <c r="AN35" i="19"/>
  <c r="AL36" i="19"/>
  <c r="AM36" i="19"/>
  <c r="AN36" i="19"/>
  <c r="AL39" i="19"/>
  <c r="AM39" i="19"/>
  <c r="AN39" i="19"/>
  <c r="AL40" i="19"/>
  <c r="AM40" i="19"/>
  <c r="AN40" i="19"/>
  <c r="AL43" i="19"/>
  <c r="AM43" i="19"/>
  <c r="AN43" i="19"/>
  <c r="AL44" i="19"/>
  <c r="AM44" i="19"/>
  <c r="AN44" i="19"/>
  <c r="AL47" i="19"/>
  <c r="AM47" i="19"/>
  <c r="AN47" i="19"/>
  <c r="AL48" i="19"/>
  <c r="AM48" i="19"/>
  <c r="AN48" i="19"/>
  <c r="AL51" i="19"/>
  <c r="AM51" i="19"/>
  <c r="AN51" i="19"/>
  <c r="AL52" i="19"/>
  <c r="AM52" i="19"/>
  <c r="AN52" i="19"/>
  <c r="AL55" i="19"/>
  <c r="AM55" i="19"/>
  <c r="AN55" i="19"/>
  <c r="AL56" i="19"/>
  <c r="AM56" i="19"/>
  <c r="AN56" i="19"/>
  <c r="AN8" i="19"/>
  <c r="AN7" i="19"/>
  <c r="AL8" i="19"/>
  <c r="AL7" i="19"/>
  <c r="AM8" i="19"/>
  <c r="AM7" i="19"/>
  <c r="B6" i="19"/>
  <c r="H6" i="19" l="1"/>
  <c r="L6" i="19"/>
  <c r="P6" i="19"/>
  <c r="T6" i="19"/>
  <c r="X6" i="19"/>
  <c r="AB6" i="19"/>
  <c r="AF6" i="19"/>
  <c r="AJ6" i="19"/>
  <c r="I6" i="19"/>
  <c r="Q6" i="19"/>
  <c r="Y6" i="19"/>
  <c r="AG6" i="19"/>
  <c r="AK6" i="19"/>
  <c r="J6" i="19"/>
  <c r="R6" i="19"/>
  <c r="V6" i="19"/>
  <c r="Z6" i="19"/>
  <c r="AD6" i="19"/>
  <c r="AH6" i="19"/>
  <c r="M6" i="19"/>
  <c r="U6" i="19"/>
  <c r="AC6" i="19"/>
  <c r="B46" i="19"/>
  <c r="N6" i="19"/>
  <c r="G6" i="19"/>
  <c r="K6" i="19"/>
  <c r="O6" i="19"/>
  <c r="S6" i="19"/>
  <c r="W6" i="19"/>
  <c r="AA6" i="19"/>
  <c r="AE6" i="19"/>
  <c r="AI6" i="19"/>
  <c r="AU8" i="19" l="1"/>
  <c r="AU7" i="19"/>
  <c r="J54" i="19"/>
  <c r="AG54" i="19"/>
  <c r="AB46" i="19"/>
  <c r="T50" i="19"/>
  <c r="N46" i="19"/>
  <c r="R35" i="5"/>
  <c r="D35" i="5"/>
  <c r="R26" i="5"/>
  <c r="D26" i="5"/>
  <c r="AB23" i="5"/>
  <c r="Z23" i="5"/>
  <c r="N23" i="5"/>
  <c r="L23" i="5"/>
  <c r="AA22" i="5"/>
  <c r="M22" i="5"/>
  <c r="AN20" i="5"/>
  <c r="R17" i="5"/>
  <c r="D17" i="5"/>
  <c r="AN11" i="5"/>
  <c r="AP57" i="19"/>
  <c r="AR56" i="19"/>
  <c r="AP56" i="19"/>
  <c r="AS56" i="19" s="1"/>
  <c r="AR55" i="19"/>
  <c r="AP55" i="19"/>
  <c r="AS55" i="19" s="1"/>
  <c r="AP53" i="19"/>
  <c r="AR52" i="19"/>
  <c r="AP52" i="19"/>
  <c r="AR51" i="19"/>
  <c r="AP51" i="19"/>
  <c r="AP49" i="19"/>
  <c r="AR48" i="19"/>
  <c r="AP48" i="19"/>
  <c r="AR47" i="19"/>
  <c r="AP47" i="19"/>
  <c r="B47" i="19"/>
  <c r="B51" i="19" s="1"/>
  <c r="B55" i="19" s="1"/>
  <c r="V54" i="19" s="1"/>
  <c r="AP45" i="19"/>
  <c r="AR44" i="19"/>
  <c r="AP44" i="19"/>
  <c r="AR43" i="19"/>
  <c r="AP43" i="19"/>
  <c r="AP41" i="19"/>
  <c r="AR40" i="19"/>
  <c r="AP40" i="19"/>
  <c r="AR39" i="19"/>
  <c r="AP39" i="19"/>
  <c r="AP37" i="19"/>
  <c r="AR36" i="19"/>
  <c r="AP36" i="19"/>
  <c r="AS36" i="19" s="1"/>
  <c r="AR35" i="19"/>
  <c r="AP35" i="19"/>
  <c r="AS35" i="19" s="1"/>
  <c r="AP33" i="19"/>
  <c r="AR32" i="19"/>
  <c r="AP32" i="19"/>
  <c r="AR31" i="19"/>
  <c r="AP31" i="19"/>
  <c r="AS31" i="19" s="1"/>
  <c r="AP29" i="19"/>
  <c r="AR28" i="19"/>
  <c r="AP28" i="19"/>
  <c r="AR27" i="19"/>
  <c r="AP27" i="19"/>
  <c r="AP25" i="19"/>
  <c r="AR24" i="19"/>
  <c r="AP24" i="19"/>
  <c r="AR23" i="19"/>
  <c r="AP23" i="19"/>
  <c r="AP21" i="19"/>
  <c r="AR20" i="19"/>
  <c r="AP20" i="19"/>
  <c r="AR19" i="19"/>
  <c r="AP19" i="19"/>
  <c r="AP17" i="19"/>
  <c r="AR16" i="19"/>
  <c r="AP16" i="19"/>
  <c r="AR15" i="19"/>
  <c r="AP15" i="19"/>
  <c r="AP13" i="19"/>
  <c r="AS12" i="19"/>
  <c r="AR12" i="19"/>
  <c r="AP12" i="19"/>
  <c r="AR11" i="19"/>
  <c r="AP11" i="19"/>
  <c r="B11" i="19"/>
  <c r="B15" i="19" s="1"/>
  <c r="AP9" i="19"/>
  <c r="AR8" i="19"/>
  <c r="AP8" i="19"/>
  <c r="AR7" i="19"/>
  <c r="AP7" i="19"/>
  <c r="G54" i="19" l="1"/>
  <c r="S54" i="19"/>
  <c r="H54" i="19"/>
  <c r="M50" i="19"/>
  <c r="U46" i="19"/>
  <c r="Z54" i="19"/>
  <c r="Z46" i="19"/>
  <c r="S46" i="19"/>
  <c r="X54" i="19"/>
  <c r="AC50" i="19"/>
  <c r="AK46" i="19"/>
  <c r="AS32" i="19"/>
  <c r="AS39" i="19"/>
  <c r="AS40" i="19"/>
  <c r="AS44" i="19"/>
  <c r="AS47" i="19"/>
  <c r="AE54" i="19"/>
  <c r="AI46" i="19"/>
  <c r="L46" i="19"/>
  <c r="Q54" i="19"/>
  <c r="V50" i="19"/>
  <c r="V14" i="19"/>
  <c r="AC14" i="19"/>
  <c r="M14" i="19"/>
  <c r="X14" i="19"/>
  <c r="H14" i="19"/>
  <c r="AI14" i="19"/>
  <c r="S14" i="19"/>
  <c r="R14" i="19"/>
  <c r="Z14" i="19"/>
  <c r="N14" i="19"/>
  <c r="U14" i="19"/>
  <c r="AH14" i="19"/>
  <c r="Y14" i="19"/>
  <c r="I14" i="19"/>
  <c r="AJ14" i="19"/>
  <c r="T14" i="19"/>
  <c r="AE14" i="19"/>
  <c r="O14" i="19"/>
  <c r="AK14" i="19"/>
  <c r="P14" i="19"/>
  <c r="K14" i="19"/>
  <c r="AD14" i="19"/>
  <c r="AG14" i="19"/>
  <c r="L14" i="19"/>
  <c r="G14" i="19"/>
  <c r="J14" i="19"/>
  <c r="AF14" i="19"/>
  <c r="Q14" i="19"/>
  <c r="AA14" i="19"/>
  <c r="AB14" i="19"/>
  <c r="W14" i="19"/>
  <c r="B19" i="19"/>
  <c r="R46" i="19"/>
  <c r="W54" i="19"/>
  <c r="K50" i="19"/>
  <c r="V46" i="19"/>
  <c r="AD46" i="19"/>
  <c r="AI54" i="19"/>
  <c r="W46" i="19"/>
  <c r="H50" i="19"/>
  <c r="X50" i="19"/>
  <c r="L54" i="19"/>
  <c r="AB54" i="19"/>
  <c r="P46" i="19"/>
  <c r="AF46" i="19"/>
  <c r="Q50" i="19"/>
  <c r="AG50" i="19"/>
  <c r="U54" i="19"/>
  <c r="AK54" i="19"/>
  <c r="Y46" i="19"/>
  <c r="J50" i="19"/>
  <c r="Z50" i="19"/>
  <c r="N54" i="19"/>
  <c r="AD54" i="19"/>
  <c r="AS52" i="19"/>
  <c r="AH46" i="19"/>
  <c r="W50" i="19"/>
  <c r="AA50" i="19"/>
  <c r="G50" i="19"/>
  <c r="O50" i="19"/>
  <c r="K46" i="19"/>
  <c r="AA46" i="19"/>
  <c r="L50" i="19"/>
  <c r="AB50" i="19"/>
  <c r="P54" i="19"/>
  <c r="AF54" i="19"/>
  <c r="T46" i="19"/>
  <c r="AJ46" i="19"/>
  <c r="U50" i="19"/>
  <c r="I54" i="19"/>
  <c r="Y54" i="19"/>
  <c r="M46" i="19"/>
  <c r="AC46" i="19"/>
  <c r="N50" i="19"/>
  <c r="AD50" i="19"/>
  <c r="R54" i="19"/>
  <c r="AH54" i="19"/>
  <c r="AS7" i="19"/>
  <c r="U10" i="19"/>
  <c r="AF10" i="19"/>
  <c r="O10" i="19"/>
  <c r="AA10" i="19"/>
  <c r="AG10" i="19"/>
  <c r="P10" i="19"/>
  <c r="T10" i="19"/>
  <c r="G10" i="19"/>
  <c r="W10" i="19"/>
  <c r="AI10" i="19"/>
  <c r="I10" i="19"/>
  <c r="AB10" i="19"/>
  <c r="S10" i="19"/>
  <c r="AH10" i="19"/>
  <c r="AC10" i="19"/>
  <c r="M10" i="19"/>
  <c r="N10" i="19"/>
  <c r="Q10" i="19"/>
  <c r="AJ10" i="19"/>
  <c r="X10" i="19"/>
  <c r="H10" i="19"/>
  <c r="V10" i="19"/>
  <c r="Y10" i="19"/>
  <c r="J10" i="19"/>
  <c r="K10" i="19"/>
  <c r="AE10" i="19"/>
  <c r="Z10" i="19"/>
  <c r="L10" i="19"/>
  <c r="AD10" i="19"/>
  <c r="R10" i="19"/>
  <c r="AS11" i="19"/>
  <c r="AS23" i="19"/>
  <c r="AS28" i="19"/>
  <c r="AS51" i="19"/>
  <c r="S50" i="19"/>
  <c r="AA54" i="19"/>
  <c r="O54" i="19"/>
  <c r="K54" i="19"/>
  <c r="AE50" i="19"/>
  <c r="O46" i="19"/>
  <c r="AE46" i="19"/>
  <c r="P50" i="19"/>
  <c r="AF50" i="19"/>
  <c r="T54" i="19"/>
  <c r="AJ54" i="19"/>
  <c r="X46" i="19"/>
  <c r="I50" i="19"/>
  <c r="Y50" i="19"/>
  <c r="M54" i="19"/>
  <c r="AC54" i="19"/>
  <c r="Q46" i="19"/>
  <c r="AG46" i="19"/>
  <c r="R50" i="19"/>
  <c r="AH50" i="19"/>
  <c r="AI50" i="19"/>
  <c r="AS48" i="19"/>
  <c r="AS19" i="19"/>
  <c r="AS20" i="19"/>
  <c r="AM20" i="19" s="1"/>
  <c r="AR61" i="19"/>
  <c r="AS24" i="19"/>
  <c r="AP61" i="19"/>
  <c r="AS8" i="19"/>
  <c r="AS15" i="19"/>
  <c r="AS43" i="19"/>
  <c r="AT7" i="19"/>
  <c r="AS16" i="19"/>
  <c r="AP60" i="19"/>
  <c r="AR60" i="19"/>
  <c r="AS27" i="19"/>
  <c r="AT15" i="19" l="1"/>
  <c r="AX7" i="19"/>
  <c r="AV7" i="19"/>
  <c r="AT16" i="19"/>
  <c r="AX15" i="19"/>
  <c r="AM19" i="19"/>
  <c r="AU11" i="19"/>
  <c r="AU12" i="19"/>
  <c r="AU47" i="19"/>
  <c r="AU48" i="19"/>
  <c r="AU16" i="19"/>
  <c r="AU15" i="19"/>
  <c r="AV15" i="19" s="1"/>
  <c r="AU55" i="19"/>
  <c r="AU56" i="19"/>
  <c r="AU52" i="19"/>
  <c r="AU51" i="19"/>
  <c r="B23" i="19"/>
  <c r="O18" i="19"/>
  <c r="AD18" i="19"/>
  <c r="N18" i="19"/>
  <c r="Y18" i="19"/>
  <c r="I18" i="19"/>
  <c r="AJ18" i="19"/>
  <c r="T18" i="19"/>
  <c r="K18" i="19"/>
  <c r="W18" i="19"/>
  <c r="AE18" i="19"/>
  <c r="G18" i="19"/>
  <c r="Z18" i="19"/>
  <c r="J18" i="19"/>
  <c r="U18" i="19"/>
  <c r="AF18" i="19"/>
  <c r="P18" i="19"/>
  <c r="S18" i="19"/>
  <c r="AI18" i="19"/>
  <c r="V18" i="19"/>
  <c r="R18" i="19"/>
  <c r="Q18" i="19"/>
  <c r="L18" i="19"/>
  <c r="AA18" i="19"/>
  <c r="M18" i="19"/>
  <c r="H18" i="19"/>
  <c r="AG18" i="19"/>
  <c r="AB18" i="19"/>
  <c r="AH18" i="19"/>
  <c r="AC18" i="19"/>
  <c r="X18" i="19"/>
  <c r="AT48" i="19"/>
  <c r="AT47" i="19"/>
  <c r="AT51" i="19"/>
  <c r="AT8" i="19"/>
  <c r="AT52" i="19"/>
  <c r="AS61" i="19"/>
  <c r="AT11" i="19"/>
  <c r="AT12" i="19"/>
  <c r="AT55" i="19"/>
  <c r="AS60" i="19"/>
  <c r="U62" i="19" s="1"/>
  <c r="AT56" i="19"/>
  <c r="Y66" i="19" l="1"/>
  <c r="Y65" i="19"/>
  <c r="U69" i="19"/>
  <c r="U68" i="19"/>
  <c r="AV55" i="19"/>
  <c r="AX55" i="19"/>
  <c r="AW48" i="19"/>
  <c r="AY48" i="19"/>
  <c r="AW12" i="19"/>
  <c r="AY12" i="19"/>
  <c r="AW16" i="19"/>
  <c r="AY16" i="19"/>
  <c r="AY8" i="19"/>
  <c r="AW8" i="19"/>
  <c r="AX11" i="19"/>
  <c r="AV11" i="19"/>
  <c r="AV51" i="19"/>
  <c r="AX51" i="19"/>
  <c r="AY52" i="19"/>
  <c r="AW52" i="19"/>
  <c r="AW56" i="19"/>
  <c r="AY56" i="19"/>
  <c r="AV47" i="19"/>
  <c r="AX47" i="19"/>
  <c r="AU19" i="19"/>
  <c r="AU20" i="19"/>
  <c r="AT19" i="19"/>
  <c r="AT20" i="19"/>
  <c r="B27" i="19"/>
  <c r="Y22" i="19"/>
  <c r="AF22" i="19"/>
  <c r="P22" i="19"/>
  <c r="AA22" i="19"/>
  <c r="K22" i="19"/>
  <c r="V22" i="19"/>
  <c r="AC22" i="19"/>
  <c r="AB22" i="19"/>
  <c r="L22" i="19"/>
  <c r="W22" i="19"/>
  <c r="G22" i="19"/>
  <c r="AH22" i="19"/>
  <c r="R22" i="19"/>
  <c r="Q22" i="19"/>
  <c r="X22" i="19"/>
  <c r="H22" i="19"/>
  <c r="S22" i="19"/>
  <c r="N22" i="19"/>
  <c r="AK22" i="19"/>
  <c r="I22" i="19"/>
  <c r="AJ22" i="19"/>
  <c r="O22" i="19"/>
  <c r="J22" i="19"/>
  <c r="AG22" i="19"/>
  <c r="T22" i="19"/>
  <c r="AI22" i="19"/>
  <c r="AD22" i="19"/>
  <c r="M22" i="19"/>
  <c r="U22" i="19"/>
  <c r="AE22" i="19"/>
  <c r="Z22" i="19"/>
  <c r="U63" i="19"/>
  <c r="Y63" i="19" s="1"/>
  <c r="AW20" i="19" l="1"/>
  <c r="AL20" i="19" s="1"/>
  <c r="AY20" i="19"/>
  <c r="AN20" i="19" s="1"/>
  <c r="AV19" i="19"/>
  <c r="AX19" i="19"/>
  <c r="AU23" i="19"/>
  <c r="AU24" i="19"/>
  <c r="AT23" i="19"/>
  <c r="AT24" i="19"/>
  <c r="B31" i="19"/>
  <c r="AG26" i="19"/>
  <c r="Q26" i="19"/>
  <c r="AF26" i="19"/>
  <c r="L26" i="19"/>
  <c r="AA26" i="19"/>
  <c r="G26" i="19"/>
  <c r="V26" i="19"/>
  <c r="AC26" i="19"/>
  <c r="R26" i="19"/>
  <c r="Y26" i="19"/>
  <c r="M26" i="19"/>
  <c r="AB26" i="19"/>
  <c r="H26" i="19"/>
  <c r="W26" i="19"/>
  <c r="AH26" i="19"/>
  <c r="J26" i="19"/>
  <c r="I26" i="19"/>
  <c r="X26" i="19"/>
  <c r="AJ26" i="19"/>
  <c r="AI26" i="19"/>
  <c r="AD26" i="19"/>
  <c r="N26" i="19"/>
  <c r="AE26" i="19"/>
  <c r="Z26" i="19"/>
  <c r="AK26" i="19"/>
  <c r="P26" i="19"/>
  <c r="K26" i="19"/>
  <c r="O26" i="19"/>
  <c r="AL19" i="19" l="1"/>
  <c r="AY24" i="19"/>
  <c r="AW24" i="19"/>
  <c r="AV23" i="19"/>
  <c r="AX23" i="19"/>
  <c r="AN19" i="19"/>
  <c r="AU28" i="19"/>
  <c r="AU27" i="19"/>
  <c r="B35" i="19"/>
  <c r="J30" i="19"/>
  <c r="AD30" i="19"/>
  <c r="U30" i="19"/>
  <c r="AF30" i="19"/>
  <c r="P30" i="19"/>
  <c r="AA30" i="19"/>
  <c r="K30" i="19"/>
  <c r="Z30" i="19"/>
  <c r="AH30" i="19"/>
  <c r="V30" i="19"/>
  <c r="H30" i="19"/>
  <c r="AG30" i="19"/>
  <c r="Q30" i="19"/>
  <c r="AB30" i="19"/>
  <c r="L30" i="19"/>
  <c r="W30" i="19"/>
  <c r="G30" i="19"/>
  <c r="AC30" i="19"/>
  <c r="M30" i="19"/>
  <c r="X30" i="19"/>
  <c r="S30" i="19"/>
  <c r="AJ30" i="19"/>
  <c r="O30" i="19"/>
  <c r="R30" i="19"/>
  <c r="N30" i="19"/>
  <c r="Y30" i="19"/>
  <c r="T30" i="19"/>
  <c r="AI30" i="19"/>
  <c r="I30" i="19"/>
  <c r="AE30" i="19"/>
  <c r="AT27" i="19"/>
  <c r="AT28" i="19"/>
  <c r="AV27" i="19" l="1"/>
  <c r="AX27" i="19"/>
  <c r="AY28" i="19"/>
  <c r="AW28" i="19"/>
  <c r="AU31" i="19"/>
  <c r="AU32" i="19"/>
  <c r="AT31" i="19"/>
  <c r="AT32" i="19"/>
  <c r="B39" i="19"/>
  <c r="X34" i="19"/>
  <c r="W34" i="19"/>
  <c r="G34" i="19"/>
  <c r="AH34" i="19"/>
  <c r="R34" i="19"/>
  <c r="AC34" i="19"/>
  <c r="M34" i="19"/>
  <c r="T34" i="19"/>
  <c r="AF34" i="19"/>
  <c r="J34" i="19"/>
  <c r="L34" i="19"/>
  <c r="P34" i="19"/>
  <c r="AI34" i="19"/>
  <c r="S34" i="19"/>
  <c r="AD34" i="19"/>
  <c r="N34" i="19"/>
  <c r="Y34" i="19"/>
  <c r="I34" i="19"/>
  <c r="AB34" i="19"/>
  <c r="AE34" i="19"/>
  <c r="O34" i="19"/>
  <c r="Z34" i="19"/>
  <c r="AA34" i="19"/>
  <c r="V34" i="19"/>
  <c r="U34" i="19"/>
  <c r="AJ34" i="19"/>
  <c r="H34" i="19"/>
  <c r="K34" i="19"/>
  <c r="Q34" i="19"/>
  <c r="AG34" i="19"/>
  <c r="AK34" i="19"/>
  <c r="AY32" i="19" l="1"/>
  <c r="AW32" i="19"/>
  <c r="AV31" i="19"/>
  <c r="AX31" i="19"/>
  <c r="AU36" i="19"/>
  <c r="AU35" i="19"/>
  <c r="AT35" i="19"/>
  <c r="AT36" i="19"/>
  <c r="B43" i="19"/>
  <c r="AG38" i="19"/>
  <c r="X38" i="19"/>
  <c r="H38" i="19"/>
  <c r="AI38" i="19"/>
  <c r="S38" i="19"/>
  <c r="AD38" i="19"/>
  <c r="N38" i="19"/>
  <c r="K38" i="19"/>
  <c r="I38" i="19"/>
  <c r="AJ38" i="19"/>
  <c r="T38" i="19"/>
  <c r="AE38" i="19"/>
  <c r="O38" i="19"/>
  <c r="Z38" i="19"/>
  <c r="J38" i="19"/>
  <c r="Y38" i="19"/>
  <c r="M38" i="19"/>
  <c r="AF38" i="19"/>
  <c r="P38" i="19"/>
  <c r="AA38" i="19"/>
  <c r="V38" i="19"/>
  <c r="R38" i="19"/>
  <c r="AB38" i="19"/>
  <c r="W38" i="19"/>
  <c r="L38" i="19"/>
  <c r="U38" i="19"/>
  <c r="AC38" i="19"/>
  <c r="Q38" i="19"/>
  <c r="G38" i="19"/>
  <c r="AH38" i="19"/>
  <c r="AV35" i="19" l="1"/>
  <c r="AX35" i="19"/>
  <c r="AY36" i="19"/>
  <c r="AW36" i="19"/>
  <c r="AU39" i="19"/>
  <c r="AU40" i="19"/>
  <c r="AT39" i="19"/>
  <c r="AT40" i="19"/>
  <c r="AI42" i="19"/>
  <c r="AA42" i="19"/>
  <c r="Z42" i="19"/>
  <c r="J42" i="19"/>
  <c r="U42" i="19"/>
  <c r="AF42" i="19"/>
  <c r="P42" i="19"/>
  <c r="G42" i="19"/>
  <c r="W42" i="19"/>
  <c r="R42" i="19"/>
  <c r="M42" i="19"/>
  <c r="S42" i="19"/>
  <c r="V42" i="19"/>
  <c r="AG42" i="19"/>
  <c r="Q42" i="19"/>
  <c r="AB42" i="19"/>
  <c r="L42" i="19"/>
  <c r="AH42" i="19"/>
  <c r="AC42" i="19"/>
  <c r="K42" i="19"/>
  <c r="O42" i="19"/>
  <c r="AD42" i="19"/>
  <c r="Y42" i="19"/>
  <c r="X42" i="19"/>
  <c r="AE42" i="19"/>
  <c r="N42" i="19"/>
  <c r="I42" i="19"/>
  <c r="T42" i="19"/>
  <c r="H42" i="19"/>
  <c r="AW40" i="19" l="1"/>
  <c r="AY40" i="19"/>
  <c r="AV39" i="19"/>
  <c r="AX39" i="19"/>
  <c r="AU44" i="19"/>
  <c r="AU43" i="19"/>
  <c r="AT44" i="19"/>
  <c r="AT43" i="19"/>
  <c r="Y59" i="19" l="1"/>
  <c r="AY44" i="19"/>
  <c r="AW44" i="19"/>
  <c r="AV43" i="19"/>
  <c r="AX43" i="19"/>
  <c r="Y60" i="19" s="1"/>
</calcChain>
</file>

<file path=xl/sharedStrings.xml><?xml version="1.0" encoding="utf-8"?>
<sst xmlns="http://schemas.openxmlformats.org/spreadsheetml/2006/main" count="374" uniqueCount="145">
  <si>
    <t>月</t>
  </si>
  <si>
    <t>木</t>
  </si>
  <si>
    <t>月</t>
    <rPh sb="0" eb="1">
      <t>ガツ</t>
    </rPh>
    <phoneticPr fontId="2"/>
  </si>
  <si>
    <t>～</t>
  </si>
  <si>
    <t>無理な計画となっていないか？</t>
  </si>
  <si>
    <t>水</t>
  </si>
  <si>
    <t>火</t>
  </si>
  <si>
    <t>(</t>
  </si>
  <si>
    <t>金</t>
  </si>
  <si>
    <t>土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</si>
  <si>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</si>
  <si>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計画</t>
    <rPh sb="0" eb="2">
      <t>ケイカク</t>
    </rPh>
    <phoneticPr fontId="2"/>
  </si>
  <si>
    <t>　は達成判断の対象外とする。</t>
    <rPh sb="2" eb="4">
      <t>たっせい</t>
    </rPh>
    <rPh sb="4" eb="6">
      <t>はんだん</t>
    </rPh>
    <rPh sb="7" eb="10">
      <t>たいしょうがい</t>
    </rPh>
    <phoneticPr fontId="15" type="Hiragana"/>
  </si>
  <si>
    <t>実施</t>
    <rPh sb="0" eb="2">
      <t>ジッシ</t>
    </rPh>
    <phoneticPr fontId="2"/>
  </si>
  <si>
    <t>■</t>
  </si>
  <si>
    <t>現場閉所３日≧土日計２日</t>
    <rPh sb="0" eb="2">
      <t>げんば</t>
    </rPh>
    <rPh sb="2" eb="4">
      <t>へいしょ</t>
    </rPh>
    <rPh sb="5" eb="6">
      <t>にち</t>
    </rPh>
    <rPh sb="7" eb="9">
      <t>どにち</t>
    </rPh>
    <rPh sb="9" eb="10">
      <t>けい</t>
    </rPh>
    <rPh sb="11" eb="12">
      <t>にち</t>
    </rPh>
    <phoneticPr fontId="15" type="Hiragana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</si>
  <si>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</si>
  <si>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</si>
  <si>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</si>
  <si>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工事名</t>
    <rPh sb="0" eb="2">
      <t>コウジ</t>
    </rPh>
    <rPh sb="2" eb="3">
      <t>メイ</t>
    </rPh>
    <phoneticPr fontId="2"/>
  </si>
  <si>
    <t>水</t>
    <rPh sb="0" eb="1">
      <t>みず</t>
    </rPh>
    <phoneticPr fontId="15" type="Hiragana"/>
  </si>
  <si>
    <t>確認</t>
  </si>
  <si>
    <t>対象期間</t>
    <rPh sb="0" eb="2">
      <t>タイショウ</t>
    </rPh>
    <rPh sb="2" eb="4">
      <t>キカン</t>
    </rPh>
    <phoneticPr fontId="2"/>
  </si>
  <si>
    <t>例１）</t>
    <rPh sb="0" eb="1">
      <t>れい</t>
    </rPh>
    <phoneticPr fontId="15" type="Hiragana"/>
  </si>
  <si>
    <t>稼働日</t>
    <rPh sb="0" eb="3">
      <t>カドウビ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</si>
  <si>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</si>
  <si>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</si>
  <si>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例３）</t>
    <rPh sb="0" eb="1">
      <t>れい</t>
    </rPh>
    <phoneticPr fontId="15" type="Hiragana"/>
  </si>
  <si>
    <t>工事の始期</t>
    <rPh sb="0" eb="2">
      <t>コウジ</t>
    </rPh>
    <rPh sb="3" eb="5">
      <t>シキ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</si>
  <si>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</si>
  <si>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工事の完了日</t>
    <rPh sb="0" eb="2">
      <t>コウジ</t>
    </rPh>
    <rPh sb="3" eb="6">
      <t>カンリョウビ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</si>
  <si>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</si>
  <si>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</si>
  <si>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</si>
  <si>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〔現場閉所率〕</t>
  </si>
  <si>
    <t>%</t>
  </si>
  <si>
    <t>＝</t>
  </si>
  <si>
    <t>4週8休以上</t>
    <rPh sb="1" eb="2">
      <t>シュウ</t>
    </rPh>
    <rPh sb="3" eb="4">
      <t>キュウ</t>
    </rPh>
    <rPh sb="4" eb="6">
      <t>イジョウ</t>
    </rPh>
    <phoneticPr fontId="2"/>
  </si>
  <si>
    <t>28.5％以上</t>
    <rPh sb="5" eb="7">
      <t>イジョウ</t>
    </rPh>
    <phoneticPr fontId="2"/>
  </si>
  <si>
    <t>：閉所日</t>
    <rPh sb="1" eb="3">
      <t>へいしょ</t>
    </rPh>
    <rPh sb="3" eb="4">
      <t>び</t>
    </rPh>
    <phoneticPr fontId="15" type="Hiragana"/>
  </si>
  <si>
    <t>現場閉所日数／週休2日確認対象期間</t>
  </si>
  <si>
    <t>現場閉所率（％）</t>
  </si>
  <si>
    <t>現場閉所日数/週休2日確認対象期間</t>
  </si>
  <si>
    <t>→</t>
  </si>
  <si>
    <t>　　　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</si>
  <si>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</si>
  <si>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曜日</t>
    <rPh sb="0" eb="2">
      <t>ヨウビ</t>
    </rPh>
    <phoneticPr fontId="2"/>
  </si>
  <si>
    <t>休</t>
    <rPh sb="0" eb="1">
      <t>ヤス</t>
    </rPh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</si>
  <si>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</si>
  <si>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</si>
  <si>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土日のうち休工</t>
    <rPh sb="0" eb="2">
      <t>ドニチ</t>
    </rPh>
    <rPh sb="5" eb="7">
      <t>キュウコウ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</si>
  <si>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</si>
  <si>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</si>
  <si>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別紙１－２</t>
    <rPh sb="0" eb="2">
      <t>べっし</t>
    </rPh>
    <phoneticPr fontId="15" type="Hiragana"/>
  </si>
  <si>
    <t>〔初期入力　ワークシート〕</t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</si>
  <si>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</si>
  <si>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</si>
  <si>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</si>
  <si>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</si>
  <si>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</si>
  <si>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</si>
  <si>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</si>
  <si>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</si>
  <si>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例２）</t>
    <rPh sb="0" eb="1">
      <t>れい</t>
    </rPh>
    <phoneticPr fontId="15" type="Hiragana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</si>
  <si>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</si>
  <si>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「通期で週休２日を達成した工事」</t>
    <rPh sb="1" eb="3">
      <t>つうき</t>
    </rPh>
    <rPh sb="4" eb="6">
      <t>しゅうきゅう</t>
    </rPh>
    <rPh sb="7" eb="8">
      <t>にち</t>
    </rPh>
    <rPh sb="9" eb="11">
      <t>たっせい</t>
    </rPh>
    <rPh sb="13" eb="15">
      <t>こうじ</t>
    </rPh>
    <phoneticPr fontId="15" type="Hiragana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</si>
  <si>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</si>
  <si>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</si>
  <si>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</si>
  <si>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</si>
  <si>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</si>
  <si>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</si>
  <si>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</si>
  <si>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</si>
  <si>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</si>
  <si>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</si>
  <si>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</si>
  <si>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</si>
  <si>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</si>
  <si>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2月</t>
    <rPh sb="1" eb="2">
      <t>がつ</t>
    </rPh>
    <phoneticPr fontId="15" type="Hiragana"/>
  </si>
  <si>
    <t>週休２日達成判定</t>
  </si>
  <si>
    <t>月単位の週休２日達成の判定基準</t>
    <rPh sb="0" eb="3">
      <t>つきたんい</t>
    </rPh>
    <rPh sb="4" eb="6">
      <t>しゅうきゅう</t>
    </rPh>
    <rPh sb="7" eb="8">
      <t>にち</t>
    </rPh>
    <rPh sb="8" eb="10">
      <t>たっせい</t>
    </rPh>
    <rPh sb="11" eb="13">
      <t>はんてい</t>
    </rPh>
    <rPh sb="13" eb="15">
      <t>きじゅん</t>
    </rPh>
    <phoneticPr fontId="15" type="Hiragana"/>
  </si>
  <si>
    <t>「月単位で週休２日を達成した工事」</t>
    <rPh sb="1" eb="4">
      <t>つきたんい</t>
    </rPh>
    <rPh sb="5" eb="7">
      <t>しゅうきゅう</t>
    </rPh>
    <rPh sb="8" eb="9">
      <t>にち</t>
    </rPh>
    <rPh sb="10" eb="12">
      <t>たっせい</t>
    </rPh>
    <rPh sb="14" eb="16">
      <t>こうじ</t>
    </rPh>
    <phoneticPr fontId="15" type="Hiragana"/>
  </si>
  <si>
    <t>日</t>
    <rPh sb="0" eb="1">
      <t>にち</t>
    </rPh>
    <phoneticPr fontId="15" type="Hiragana"/>
  </si>
  <si>
    <t>月</t>
    <rPh sb="0" eb="1">
      <t>げつ</t>
    </rPh>
    <phoneticPr fontId="15" type="Hiragana"/>
  </si>
  <si>
    <t>火</t>
    <rPh sb="0" eb="1">
      <t>か</t>
    </rPh>
    <phoneticPr fontId="15" type="Hiragana"/>
  </si>
  <si>
    <t>木</t>
    <rPh sb="0" eb="1">
      <t>もく</t>
    </rPh>
    <phoneticPr fontId="15" type="Hiragana"/>
  </si>
  <si>
    <t>金</t>
    <rPh sb="0" eb="1">
      <t>きん</t>
    </rPh>
    <phoneticPr fontId="15" type="Hiragana"/>
  </si>
  <si>
    <t>土</t>
    <rPh sb="0" eb="1">
      <t>ど</t>
    </rPh>
    <phoneticPr fontId="15" type="Hiragana"/>
  </si>
  <si>
    <t>黄色塗</t>
  </si>
  <si>
    <t>1月</t>
    <rPh sb="1" eb="2">
      <t>がつ</t>
    </rPh>
    <phoneticPr fontId="15" type="Hiragana"/>
  </si>
  <si>
    <t>%(</t>
  </si>
  <si>
    <t>日/</t>
    <rPh sb="0" eb="1">
      <t>にち</t>
    </rPh>
    <phoneticPr fontId="15" type="Hiragana"/>
  </si>
  <si>
    <t>日)</t>
    <rPh sb="0" eb="1">
      <t>にち</t>
    </rPh>
    <phoneticPr fontId="15" type="Hiragana"/>
  </si>
  <si>
    <t>3月</t>
    <rPh sb="1" eb="2">
      <t>がつ</t>
    </rPh>
    <phoneticPr fontId="15" type="Hiragana"/>
  </si>
  <si>
    <t>日)</t>
  </si>
  <si>
    <t>日/</t>
  </si>
  <si>
    <t>　達成している。</t>
    <rPh sb="1" eb="3">
      <t>たっせい</t>
    </rPh>
    <phoneticPr fontId="15" type="Hiragana"/>
  </si>
  <si>
    <t>「月単位で週休２日を達成していない工事」が</t>
    <rPh sb="1" eb="4">
      <t>つきたんい</t>
    </rPh>
    <rPh sb="5" eb="7">
      <t>しゅうきゅう</t>
    </rPh>
    <rPh sb="8" eb="9">
      <t>にち</t>
    </rPh>
    <rPh sb="10" eb="12">
      <t>たっせい</t>
    </rPh>
    <rPh sb="17" eb="19">
      <t>こうじ</t>
    </rPh>
    <phoneticPr fontId="15" type="Hiragana"/>
  </si>
  <si>
    <t>※通期では</t>
    <rPh sb="1" eb="3">
      <t>つうき</t>
    </rPh>
    <phoneticPr fontId="15" type="Hiragana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</si>
  <si>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</si>
  <si>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現場閉所８日≧土日計８日</t>
    <rPh sb="0" eb="2">
      <t>げんば</t>
    </rPh>
    <rPh sb="2" eb="4">
      <t>へいしょ</t>
    </rPh>
    <rPh sb="5" eb="6">
      <t>にち</t>
    </rPh>
    <rPh sb="7" eb="9">
      <t>どにち</t>
    </rPh>
    <rPh sb="9" eb="10">
      <t>けい</t>
    </rPh>
    <rPh sb="11" eb="12">
      <t>にち</t>
    </rPh>
    <phoneticPr fontId="15" type="Hiragana"/>
  </si>
  <si>
    <t>月単位で４週８休を達成</t>
    <rPh sb="0" eb="3">
      <t>つきたんい</t>
    </rPh>
    <rPh sb="5" eb="6">
      <t>しゅう</t>
    </rPh>
    <rPh sb="7" eb="8">
      <t>きゅう</t>
    </rPh>
    <rPh sb="9" eb="11">
      <t>たっせい</t>
    </rPh>
    <phoneticPr fontId="15" type="Hiragana"/>
  </si>
  <si>
    <t>：対象期間外</t>
    <rPh sb="1" eb="3">
      <t>たいしょう</t>
    </rPh>
    <rPh sb="3" eb="5">
      <t>きかん</t>
    </rPh>
    <rPh sb="5" eb="6">
      <t>がい</t>
    </rPh>
    <phoneticPr fontId="15" type="Hiragana"/>
  </si>
  <si>
    <t>※「週」は，日曜日から土曜日の</t>
    <rPh sb="2" eb="3">
      <t>しゅう</t>
    </rPh>
    <rPh sb="6" eb="9">
      <t>にちようび</t>
    </rPh>
    <rPh sb="11" eb="14">
      <t>どようび</t>
    </rPh>
    <phoneticPr fontId="15" type="Hiragana"/>
  </si>
  <si>
    <t>　７日間とし，工期始期・終期，</t>
    <rPh sb="2" eb="4">
      <t>にちかん</t>
    </rPh>
    <rPh sb="7" eb="9">
      <t>こうき</t>
    </rPh>
    <rPh sb="9" eb="11">
      <t>しき</t>
    </rPh>
    <rPh sb="12" eb="14">
      <t>しゅうき</t>
    </rPh>
    <phoneticPr fontId="15" type="Hiragana"/>
  </si>
  <si>
    <t>　年末年始休暇，夏期休暇など</t>
    <rPh sb="1" eb="3">
      <t>ねんまつ</t>
    </rPh>
    <rPh sb="3" eb="5">
      <t>ねんし</t>
    </rPh>
    <rPh sb="5" eb="7">
      <t>きゅうか</t>
    </rPh>
    <rPh sb="8" eb="10">
      <t>かき</t>
    </rPh>
    <rPh sb="10" eb="12">
      <t>きゅうか</t>
    </rPh>
    <phoneticPr fontId="15" type="Hiragana"/>
  </si>
  <si>
    <t>　により，７日間に満たない期間</t>
    <rPh sb="6" eb="8">
      <t>にちかん</t>
    </rPh>
    <rPh sb="9" eb="10">
      <t>み</t>
    </rPh>
    <rPh sb="13" eb="15">
      <t>きかん</t>
    </rPh>
    <phoneticPr fontId="15" type="Hiragana"/>
  </si>
  <si>
    <t>「月単位で週休２日を達成した工事」
→対象期間において，全ての月毎に４週８休（28.5%以上）を達成している工事</t>
    <rPh sb="1" eb="4">
      <t>つきたんい</t>
    </rPh>
    <rPh sb="5" eb="7">
      <t>しゅうきゅう</t>
    </rPh>
    <rPh sb="8" eb="9">
      <t>にち</t>
    </rPh>
    <rPh sb="10" eb="12">
      <t>たっせい</t>
    </rPh>
    <rPh sb="14" eb="16">
      <t>こうじ</t>
    </rPh>
    <phoneticPr fontId="15" type="Hiragana"/>
  </si>
  <si>
    <t>　なお，暦上週休２日の閉所では２８．５％に満たない月は，その月の土曜日・日曜日の合計日数以上に閉所を行っている場合に，４週８休（２８．５％）を達成しているものと見なす。</t>
    <rPh sb="4" eb="5">
      <t>こよみ</t>
    </rPh>
    <rPh sb="5" eb="6">
      <t>じょう</t>
    </rPh>
    <rPh sb="6" eb="8">
      <t>しゅうきゅう</t>
    </rPh>
    <rPh sb="9" eb="10">
      <t>にち</t>
    </rPh>
    <rPh sb="11" eb="13">
      <t>へいしょ</t>
    </rPh>
    <rPh sb="21" eb="22">
      <t>み</t>
    </rPh>
    <rPh sb="25" eb="26">
      <t>つき</t>
    </rPh>
    <phoneticPr fontId="15" type="Hiragana"/>
  </si>
  <si>
    <t>〔月単位の週休２日〕</t>
  </si>
  <si>
    <t>国民の祝日・休日</t>
    <rPh sb="0" eb="2">
      <t>コクミン</t>
    </rPh>
    <rPh sb="3" eb="5">
      <t>シュクジツ</t>
    </rPh>
    <rPh sb="6" eb="8">
      <t>キュウジツ</t>
    </rPh>
    <phoneticPr fontId="21"/>
  </si>
  <si>
    <t>　参照：内閣府HP「国民の祝日」について</t>
    <rPh sb="1" eb="3">
      <t>サンショウ</t>
    </rPh>
    <rPh sb="4" eb="7">
      <t>ナイカクフ</t>
    </rPh>
    <phoneticPr fontId="21"/>
  </si>
  <si>
    <t>https://www8.cao.go.jp/chosei/shukujitsu/gaiyou.html</t>
    <phoneticPr fontId="21"/>
  </si>
  <si>
    <t>　範囲名：syuku</t>
    <rPh sb="1" eb="3">
      <t>ハンイ</t>
    </rPh>
    <rPh sb="3" eb="4">
      <t>メイ</t>
    </rPh>
    <phoneticPr fontId="21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</si>
  <si>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</si>
  <si>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</si>
  <si>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</si>
  <si>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</si>
  <si>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</si>
  <si>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</si>
  <si>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</si>
  <si>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</si>
  <si>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</si>
  <si>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</si>
  <si>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</si>
  <si>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</si>
  <si>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</si>
  <si>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</si>
  <si>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</si>
  <si>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</si>
  <si>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</si>
  <si>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曜日</t>
    <rPh sb="0" eb="2">
      <t>ヨウビ</t>
    </rPh>
    <phoneticPr fontId="21"/>
  </si>
  <si>
    <t>　範囲名：week</t>
    <rPh sb="1" eb="3">
      <t>ハンイ</t>
    </rPh>
    <rPh sb="3" eb="4">
      <t>メイ</t>
    </rPh>
    <phoneticPr fontId="21"/>
  </si>
  <si>
    <t>日</t>
    <rPh sb="0" eb="1">
      <t>ニチ</t>
    </rPh>
    <phoneticPr fontId="21"/>
  </si>
  <si>
    <t>夏</t>
    <rPh sb="0" eb="1">
      <t>ナツ</t>
    </rPh>
    <phoneticPr fontId="2"/>
  </si>
  <si>
    <t>年</t>
    <rPh sb="0" eb="1">
      <t>ネン</t>
    </rPh>
    <phoneticPr fontId="2"/>
  </si>
  <si>
    <t>●●●●工事</t>
  </si>
  <si>
    <t>完全週休２日</t>
    <phoneticPr fontId="2"/>
  </si>
  <si>
    <t>達成判断</t>
    <rPh sb="0" eb="2">
      <t>タッセイ</t>
    </rPh>
    <rPh sb="2" eb="4">
      <t>ハンダン</t>
    </rPh>
    <phoneticPr fontId="2"/>
  </si>
  <si>
    <t>完全週休</t>
    <rPh sb="0" eb="2">
      <t>カンゼン</t>
    </rPh>
    <rPh sb="2" eb="4">
      <t>シュウキュウ</t>
    </rPh>
    <phoneticPr fontId="2"/>
  </si>
  <si>
    <t>計</t>
    <rPh sb="0" eb="1">
      <t>ケイ</t>
    </rPh>
    <phoneticPr fontId="2"/>
  </si>
  <si>
    <t>実</t>
    <rPh sb="0" eb="1">
      <t>ジツ</t>
    </rPh>
    <phoneticPr fontId="2"/>
  </si>
  <si>
    <t>月単位</t>
    <rPh sb="0" eb="3">
      <t>ツキタンイ</t>
    </rPh>
    <phoneticPr fontId="2"/>
  </si>
  <si>
    <t>〔完全週休２日（土日）〕</t>
    <rPh sb="1" eb="3">
      <t>カンゼン</t>
    </rPh>
    <rPh sb="8" eb="10">
      <t>ドニチ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</si>
</sst>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F800]dddd\,\ mmmm\ dd\,\ yyyy"/>
    <numFmt numFmtId="177" formatCode="[$-411]ggge&quot;年&quot;m&quot;月&quot;d&quot;日&quot;;@"/>
    <numFmt numFmtId="178" formatCode="General&quot;日&quot;"/>
    <numFmt numFmtId="179" formatCode="0.000%"/>
    <numFmt numFmtId="180" formatCode="0.000"/>
    <numFmt numFmtId="181" formatCode="0.0%"/>
    <numFmt numFmtId="182" formatCode="0.0_ "/>
    <numFmt numFmtId="183" formatCode="0&quot;年&quot;"/>
  </numFmts>
  <fonts count="2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9" tint="-0.249977111117893"/>
      <name val="HG丸ｺﾞｼｯｸM-PRO"/>
      <family val="3"/>
    </font>
    <font>
      <b/>
      <sz val="11"/>
      <color rgb="FFFF0000"/>
      <name val="HG丸ｺﾞｼｯｸM-PRO"/>
      <family val="3"/>
    </font>
    <font>
      <b/>
      <sz val="11"/>
      <color rgb="FF0000FF"/>
      <name val="HG丸ｺﾞｼｯｸM-PRO"/>
      <family val="3"/>
    </font>
    <font>
      <b/>
      <sz val="8"/>
      <color rgb="FF0000FF"/>
      <name val="HG丸ｺﾞｼｯｸM-PRO"/>
      <family val="3"/>
    </font>
    <font>
      <b/>
      <sz val="11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6"/>
      <name val="游ゴシック"/>
      <family val="3"/>
    </font>
    <font>
      <b/>
      <sz val="12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scheme val="minor"/>
    </font>
    <font>
      <sz val="10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</fills>
  <borders count="94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499984740745262"/>
      </top>
      <bottom/>
      <diagonal/>
    </border>
    <border>
      <left/>
      <right/>
      <top/>
      <bottom style="medium">
        <color theme="9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7" fillId="0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0" fillId="0" borderId="29" xfId="0" applyBorder="1" applyAlignment="1" applyProtection="1">
      <alignment horizontal="center" vertical="center"/>
    </xf>
    <xf numFmtId="0" fontId="0" fillId="0" borderId="28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2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8" xfId="0" applyBorder="1" applyProtection="1">
      <alignment vertical="center"/>
    </xf>
    <xf numFmtId="0" fontId="0" fillId="4" borderId="39" xfId="0" applyFill="1" applyBorder="1" applyProtection="1">
      <alignment vertical="center"/>
    </xf>
    <xf numFmtId="0" fontId="0" fillId="0" borderId="40" xfId="0" applyBorder="1" applyProtection="1">
      <alignment vertical="center"/>
    </xf>
    <xf numFmtId="0" fontId="10" fillId="0" borderId="40" xfId="0" applyFont="1" applyBorder="1" applyProtection="1">
      <alignment vertical="center"/>
    </xf>
    <xf numFmtId="0" fontId="0" fillId="4" borderId="40" xfId="0" applyFill="1" applyBorder="1" applyProtection="1">
      <alignment vertical="center"/>
    </xf>
    <xf numFmtId="0" fontId="10" fillId="0" borderId="41" xfId="0" applyFont="1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0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0" fillId="0" borderId="27" xfId="0" applyBorder="1" applyProtection="1">
      <alignment vertical="center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0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/>
      <protection locked="0"/>
    </xf>
    <xf numFmtId="0" fontId="0" fillId="4" borderId="49" xfId="0" applyFill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0" fillId="4" borderId="50" xfId="0" applyFont="1" applyFill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36" xfId="0" applyFont="1" applyFill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/>
      <protection locked="0"/>
    </xf>
    <xf numFmtId="0" fontId="0" fillId="4" borderId="55" xfId="0" applyFill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55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10" fillId="4" borderId="57" xfId="0" applyFont="1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9" xfId="0" applyFont="1" applyFill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4" borderId="61" xfId="0" applyFont="1" applyFill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</xf>
    <xf numFmtId="0" fontId="13" fillId="0" borderId="0" xfId="0" applyFont="1" applyAlignment="1" applyProtection="1">
      <alignment horizontal="left" vertical="center"/>
    </xf>
    <xf numFmtId="0" fontId="1" fillId="4" borderId="40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178" fontId="0" fillId="0" borderId="0" xfId="0" applyNumberFormat="1" applyBorder="1" applyAlignment="1" applyProtection="1">
      <alignment horizontal="left" vertical="center"/>
    </xf>
    <xf numFmtId="178" fontId="0" fillId="0" borderId="0" xfId="0" applyNumberFormat="1" applyBorder="1" applyAlignment="1" applyProtection="1">
      <alignment horizontal="center" vertical="center"/>
    </xf>
    <xf numFmtId="178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180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68" xfId="0" applyFont="1" applyBorder="1" applyAlignment="1" applyProtection="1">
      <alignment vertical="center"/>
    </xf>
    <xf numFmtId="0" fontId="0" fillId="0" borderId="7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shrinkToFit="1"/>
    </xf>
    <xf numFmtId="0" fontId="0" fillId="0" borderId="73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10" fillId="0" borderId="74" xfId="0" applyFont="1" applyBorder="1" applyAlignment="1" applyProtection="1">
      <alignment horizontal="center" vertical="center"/>
      <protection locked="0"/>
    </xf>
    <xf numFmtId="0" fontId="0" fillId="4" borderId="74" xfId="0" applyFill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  <protection locked="0"/>
    </xf>
    <xf numFmtId="0" fontId="1" fillId="4" borderId="74" xfId="0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horizontal="center" vertical="center"/>
      <protection locked="0"/>
    </xf>
    <xf numFmtId="0" fontId="1" fillId="4" borderId="76" xfId="0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top"/>
    </xf>
    <xf numFmtId="0" fontId="0" fillId="0" borderId="78" xfId="0" applyBorder="1" applyAlignment="1">
      <alignment vertical="center"/>
    </xf>
    <xf numFmtId="181" fontId="0" fillId="0" borderId="79" xfId="0" applyNumberFormat="1" applyBorder="1" applyAlignment="1">
      <alignment vertical="center"/>
    </xf>
    <xf numFmtId="0" fontId="1" fillId="0" borderId="80" xfId="0" applyFont="1" applyBorder="1" applyAlignment="1" applyProtection="1">
      <alignment vertical="center"/>
      <protection locked="0"/>
    </xf>
    <xf numFmtId="0" fontId="0" fillId="0" borderId="81" xfId="0" applyBorder="1" applyAlignment="1">
      <alignment horizontal="center" vertical="center"/>
    </xf>
    <xf numFmtId="181" fontId="0" fillId="0" borderId="46" xfId="0" applyNumberFormat="1" applyBorder="1" applyAlignment="1">
      <alignment horizontal="center" vertical="center"/>
    </xf>
    <xf numFmtId="0" fontId="1" fillId="0" borderId="47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shrinkToFit="1"/>
    </xf>
    <xf numFmtId="10" fontId="0" fillId="0" borderId="0" xfId="0" applyNumberFormat="1" applyFont="1" applyProtection="1">
      <alignment vertical="center"/>
    </xf>
    <xf numFmtId="0" fontId="0" fillId="0" borderId="25" xfId="0" applyBorder="1">
      <alignment vertical="center"/>
    </xf>
    <xf numFmtId="0" fontId="10" fillId="0" borderId="25" xfId="0" applyFont="1" applyBorder="1">
      <alignment vertical="center"/>
    </xf>
    <xf numFmtId="0" fontId="10" fillId="3" borderId="25" xfId="0" applyFont="1" applyFill="1" applyBorder="1">
      <alignment vertical="center"/>
    </xf>
    <xf numFmtId="0" fontId="0" fillId="3" borderId="25" xfId="0" applyFill="1" applyBorder="1">
      <alignment vertical="center"/>
    </xf>
    <xf numFmtId="0" fontId="0" fillId="0" borderId="25" xfId="0" applyFill="1" applyBorder="1">
      <alignment vertical="center"/>
    </xf>
    <xf numFmtId="182" fontId="16" fillId="6" borderId="0" xfId="0" applyNumberFormat="1" applyFont="1" applyFill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8" fillId="0" borderId="29" xfId="0" applyFont="1" applyBorder="1" applyAlignment="1">
      <alignment vertical="center"/>
    </xf>
    <xf numFmtId="0" fontId="19" fillId="0" borderId="25" xfId="0" applyFont="1" applyBorder="1">
      <alignment vertical="center"/>
    </xf>
    <xf numFmtId="0" fontId="19" fillId="3" borderId="25" xfId="0" applyFont="1" applyFill="1" applyBorder="1">
      <alignment vertical="center"/>
    </xf>
    <xf numFmtId="182" fontId="16" fillId="8" borderId="0" xfId="0" applyNumberFormat="1" applyFont="1" applyFill="1" applyAlignment="1">
      <alignment vertical="center" shrinkToFit="1"/>
    </xf>
    <xf numFmtId="0" fontId="0" fillId="0" borderId="30" xfId="0" applyBorder="1">
      <alignment vertical="center"/>
    </xf>
    <xf numFmtId="0" fontId="10" fillId="9" borderId="25" xfId="0" applyFont="1" applyFill="1" applyBorder="1">
      <alignment vertical="center"/>
    </xf>
    <xf numFmtId="0" fontId="0" fillId="9" borderId="25" xfId="0" applyFont="1" applyFill="1" applyBorder="1">
      <alignment vertical="center"/>
    </xf>
    <xf numFmtId="0" fontId="0" fillId="9" borderId="0" xfId="0" applyFill="1">
      <alignment vertical="center"/>
    </xf>
    <xf numFmtId="0" fontId="18" fillId="0" borderId="0" xfId="0" applyFont="1">
      <alignment vertical="center"/>
    </xf>
    <xf numFmtId="0" fontId="19" fillId="9" borderId="25" xfId="0" applyFont="1" applyFill="1" applyBorder="1">
      <alignment vertical="center"/>
    </xf>
    <xf numFmtId="0" fontId="19" fillId="10" borderId="25" xfId="0" applyFont="1" applyFill="1" applyBorder="1">
      <alignment vertical="center"/>
    </xf>
    <xf numFmtId="182" fontId="16" fillId="11" borderId="0" xfId="0" applyNumberFormat="1" applyFont="1" applyFill="1" applyAlignment="1">
      <alignment vertical="center" shrinkToFit="1"/>
    </xf>
    <xf numFmtId="0" fontId="14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>
      <alignment vertical="center"/>
    </xf>
    <xf numFmtId="14" fontId="22" fillId="0" borderId="0" xfId="4" applyNumberFormat="1" applyAlignment="1">
      <alignment horizontal="left" vertical="center" indent="3"/>
    </xf>
    <xf numFmtId="14" fontId="0" fillId="0" borderId="69" xfId="0" applyNumberFormat="1" applyBorder="1">
      <alignment vertical="center"/>
    </xf>
    <xf numFmtId="0" fontId="0" fillId="0" borderId="72" xfId="0" applyBorder="1">
      <alignment vertical="center"/>
    </xf>
    <xf numFmtId="14" fontId="0" fillId="0" borderId="70" xfId="0" applyNumberFormat="1" applyBorder="1">
      <alignment vertical="center"/>
    </xf>
    <xf numFmtId="0" fontId="0" fillId="0" borderId="68" xfId="0" applyBorder="1">
      <alignment vertical="center"/>
    </xf>
    <xf numFmtId="14" fontId="0" fillId="0" borderId="86" xfId="0" applyNumberFormat="1" applyBorder="1">
      <alignment vertical="center"/>
    </xf>
    <xf numFmtId="0" fontId="0" fillId="0" borderId="87" xfId="0" applyBorder="1">
      <alignment vertical="center"/>
    </xf>
    <xf numFmtId="0" fontId="0" fillId="0" borderId="36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4" borderId="89" xfId="0" applyFill="1" applyBorder="1" applyAlignment="1" applyProtection="1">
      <alignment horizontal="center" vertical="center"/>
    </xf>
    <xf numFmtId="0" fontId="0" fillId="4" borderId="90" xfId="0" applyFill="1" applyBorder="1" applyAlignment="1" applyProtection="1">
      <alignment horizontal="center" vertical="center"/>
    </xf>
    <xf numFmtId="0" fontId="0" fillId="4" borderId="91" xfId="0" applyFill="1" applyBorder="1" applyAlignment="1" applyProtection="1">
      <alignment horizontal="center" vertical="center"/>
    </xf>
    <xf numFmtId="0" fontId="0" fillId="0" borderId="88" xfId="0" applyNumberFormat="1" applyBorder="1" applyAlignment="1">
      <alignment horizontal="center" vertical="center"/>
    </xf>
    <xf numFmtId="0" fontId="0" fillId="0" borderId="92" xfId="0" applyNumberFormat="1" applyBorder="1" applyAlignment="1">
      <alignment horizontal="center" vertical="center"/>
    </xf>
    <xf numFmtId="0" fontId="0" fillId="0" borderId="93" xfId="0" applyFill="1" applyBorder="1" applyAlignment="1" applyProtection="1">
      <alignment horizontal="center" vertical="center"/>
    </xf>
    <xf numFmtId="0" fontId="18" fillId="0" borderId="34" xfId="0" applyNumberFormat="1" applyFont="1" applyBorder="1" applyAlignment="1">
      <alignment horizontal="center" vertical="center" shrinkToFit="1"/>
    </xf>
    <xf numFmtId="0" fontId="23" fillId="0" borderId="28" xfId="0" applyFont="1" applyBorder="1" applyAlignment="1" applyProtection="1">
      <alignment horizontal="center" vertical="center" shrinkToFit="1"/>
    </xf>
    <xf numFmtId="0" fontId="23" fillId="0" borderId="27" xfId="0" applyFont="1" applyBorder="1" applyAlignment="1" applyProtection="1">
      <alignment horizontal="center" vertical="center" shrinkToFit="1"/>
    </xf>
    <xf numFmtId="183" fontId="0" fillId="0" borderId="30" xfId="0" applyNumberFormat="1" applyBorder="1" applyAlignment="1" applyProtection="1">
      <alignment vertical="center" shrinkToFit="1"/>
    </xf>
    <xf numFmtId="183" fontId="0" fillId="0" borderId="35" xfId="0" applyNumberFormat="1" applyBorder="1" applyAlignment="1" applyProtection="1">
      <alignment vertical="center" shrinkToFit="1"/>
    </xf>
    <xf numFmtId="0" fontId="0" fillId="0" borderId="29" xfId="0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 shrinkToFit="1"/>
    </xf>
    <xf numFmtId="176" fontId="0" fillId="0" borderId="29" xfId="0" applyNumberFormat="1" applyFill="1" applyBorder="1" applyAlignment="1" applyProtection="1">
      <alignment horizontal="center" vertical="center" shrinkToFit="1"/>
    </xf>
    <xf numFmtId="38" fontId="0" fillId="0" borderId="29" xfId="3" applyFont="1" applyBorder="1" applyAlignment="1" applyProtection="1">
      <alignment horizontal="center" vertical="center"/>
    </xf>
    <xf numFmtId="178" fontId="9" fillId="0" borderId="65" xfId="0" applyNumberFormat="1" applyFont="1" applyBorder="1" applyAlignment="1" applyProtection="1">
      <alignment horizontal="center" vertical="center"/>
    </xf>
    <xf numFmtId="178" fontId="9" fillId="0" borderId="67" xfId="0" applyNumberFormat="1" applyFont="1" applyBorder="1" applyAlignment="1" applyProtection="1">
      <alignment horizontal="center" vertical="center"/>
    </xf>
    <xf numFmtId="178" fontId="9" fillId="0" borderId="66" xfId="0" applyNumberFormat="1" applyFont="1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179" fontId="9" fillId="0" borderId="65" xfId="0" applyNumberFormat="1" applyFont="1" applyBorder="1" applyAlignment="1" applyProtection="1">
      <alignment horizontal="center" vertical="center"/>
    </xf>
    <xf numFmtId="179" fontId="9" fillId="0" borderId="66" xfId="0" applyNumberFormat="1" applyFont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80" fontId="0" fillId="0" borderId="0" xfId="0" applyNumberForma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top"/>
    </xf>
    <xf numFmtId="176" fontId="0" fillId="0" borderId="29" xfId="0" applyNumberForma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 shrinkToFit="1"/>
    </xf>
    <xf numFmtId="0" fontId="0" fillId="0" borderId="35" xfId="0" applyNumberFormat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65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vertical="center"/>
    </xf>
    <xf numFmtId="0" fontId="18" fillId="3" borderId="0" xfId="0" applyFont="1" applyFill="1" applyBorder="1" applyAlignment="1">
      <alignment horizontal="right" vertical="center"/>
    </xf>
    <xf numFmtId="0" fontId="20" fillId="6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26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</cellXfs>
  <cellStyles count="5">
    <cellStyle name="ハイパーリンク" xfId="4" builtinId="8"/>
    <cellStyle name="桁区切り" xfId="3" builtinId="6"/>
    <cellStyle name="桁区切り 2" xfId="1"/>
    <cellStyle name="標準" xfId="0" builtinId="0"/>
    <cellStyle name="標準 2" xfId="2"/>
  </cellStyles>
  <dxfs count="90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81643</xdr:colOff>
      <xdr:row>59</xdr:row>
      <xdr:rowOff>67492</xdr:rowOff>
    </xdr:from>
    <xdr:ext cx="4056688" cy="10092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90500" y="9878242"/>
          <a:ext cx="4056688" cy="1009251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10</xdr:col>
      <xdr:colOff>10795</xdr:colOff>
      <xdr:row>35</xdr:row>
      <xdr:rowOff>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3352800" y="2238375"/>
          <a:ext cx="344170" cy="744855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241300</xdr:colOff>
      <xdr:row>35</xdr:row>
      <xdr:rowOff>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24775" y="2238375"/>
          <a:ext cx="241300" cy="744855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8.cao.go.jp/chosei/shukujitsu/gaiyo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showGridLines="0" showZeros="0" view="pageBreakPreview" zoomScaleSheetLayoutView="100" workbookViewId="0">
      <selection activeCell="D17" sqref="D17"/>
    </sheetView>
  </sheetViews>
  <sheetFormatPr defaultRowHeight="13.5" x14ac:dyDescent="0.1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customWidth="1"/>
    <col min="9" max="9" width="14" customWidth="1"/>
    <col min="10" max="10" width="6.125" customWidth="1"/>
    <col min="11" max="11" width="7.375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customWidth="1"/>
    <col min="19" max="19" width="14" customWidth="1"/>
    <col min="20" max="20" width="6.125" customWidth="1"/>
    <col min="21" max="21" width="7.375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x14ac:dyDescent="0.15">
      <c r="B1" s="1" t="s">
        <v>77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22" ht="16.5" customHeight="1" x14ac:dyDescent="0.15">
      <c r="B2" s="2" t="s">
        <v>73</v>
      </c>
      <c r="C2" s="19"/>
      <c r="D2" s="19"/>
      <c r="E2" s="19"/>
      <c r="F2" s="19"/>
      <c r="G2" s="19"/>
      <c r="H2" s="19"/>
      <c r="I2" s="19"/>
      <c r="J2" s="19"/>
      <c r="K2" s="19"/>
      <c r="L2" s="31"/>
    </row>
    <row r="3" spans="2:22" ht="16.5" customHeight="1" x14ac:dyDescent="0.15">
      <c r="B3" s="3" t="s">
        <v>74</v>
      </c>
      <c r="C3" s="20"/>
      <c r="D3" s="20"/>
      <c r="E3" s="20"/>
      <c r="F3" s="20"/>
      <c r="G3" s="20"/>
      <c r="H3" s="20"/>
      <c r="I3" s="20"/>
      <c r="J3" s="20"/>
      <c r="K3" s="20"/>
      <c r="L3" s="32"/>
    </row>
    <row r="4" spans="2:22" ht="16.5" customHeight="1" x14ac:dyDescent="0.15">
      <c r="B4" s="3" t="s">
        <v>71</v>
      </c>
      <c r="C4" s="20"/>
      <c r="D4" s="20"/>
      <c r="E4" s="20"/>
      <c r="F4" s="20"/>
      <c r="G4" s="20"/>
      <c r="H4" s="20"/>
      <c r="I4" s="20"/>
      <c r="J4" s="20"/>
      <c r="K4" s="20"/>
      <c r="L4" s="32"/>
    </row>
    <row r="5" spans="2:22" ht="16.5" customHeight="1" x14ac:dyDescent="0.15">
      <c r="B5" s="4" t="s">
        <v>72</v>
      </c>
      <c r="C5" s="20"/>
      <c r="D5" s="20"/>
      <c r="E5" s="20"/>
      <c r="F5" s="20"/>
      <c r="G5" s="20"/>
      <c r="H5" s="20"/>
      <c r="I5" s="20"/>
      <c r="J5" s="20"/>
      <c r="K5" s="20"/>
      <c r="L5" s="32"/>
    </row>
    <row r="6" spans="2:22" ht="16.5" customHeight="1" x14ac:dyDescent="0.15">
      <c r="B6" s="3" t="s">
        <v>45</v>
      </c>
      <c r="C6" s="20"/>
      <c r="D6" s="20"/>
      <c r="E6" s="20"/>
      <c r="F6" s="20"/>
      <c r="G6" s="20"/>
      <c r="H6" s="20"/>
      <c r="I6" s="20"/>
      <c r="J6" s="20"/>
      <c r="K6" s="20"/>
      <c r="L6" s="32"/>
    </row>
    <row r="7" spans="2:22" ht="16.5" customHeight="1" x14ac:dyDescent="0.15">
      <c r="B7" s="4" t="s">
        <v>75</v>
      </c>
      <c r="C7" s="20"/>
      <c r="D7" s="20"/>
      <c r="E7" s="20"/>
      <c r="F7" s="20"/>
      <c r="G7" s="20"/>
      <c r="H7" s="20"/>
      <c r="I7" s="20"/>
      <c r="J7" s="20"/>
      <c r="K7" s="20"/>
      <c r="L7" s="32"/>
    </row>
    <row r="8" spans="2:22" ht="16.5" customHeight="1" x14ac:dyDescent="0.15">
      <c r="B8" s="3" t="s">
        <v>76</v>
      </c>
      <c r="C8" s="20"/>
      <c r="D8" s="20"/>
      <c r="E8" s="20"/>
      <c r="F8" s="20"/>
      <c r="G8" s="20"/>
      <c r="H8" s="20"/>
      <c r="I8" s="20"/>
      <c r="J8" s="20"/>
      <c r="K8" s="20"/>
      <c r="L8" s="32"/>
    </row>
    <row r="9" spans="2:22" ht="16.5" customHeight="1" x14ac:dyDescent="0.15">
      <c r="B9" s="4" t="s">
        <v>18</v>
      </c>
      <c r="C9" s="20"/>
      <c r="D9" s="20"/>
      <c r="E9" s="20"/>
      <c r="F9" s="20"/>
      <c r="G9" s="20"/>
      <c r="H9" s="20"/>
      <c r="I9" s="20"/>
      <c r="J9" s="20"/>
      <c r="K9" s="20"/>
      <c r="L9" s="32"/>
    </row>
    <row r="10" spans="2:22" ht="16.5" customHeight="1" x14ac:dyDescent="0.15">
      <c r="B10" s="5"/>
      <c r="C10" s="21"/>
      <c r="D10" s="21"/>
      <c r="E10" s="21"/>
      <c r="F10" s="21"/>
      <c r="G10" s="21"/>
      <c r="H10" s="21"/>
      <c r="I10" s="21"/>
      <c r="J10" s="21"/>
      <c r="K10" s="21"/>
      <c r="L10" s="33"/>
    </row>
    <row r="11" spans="2:22" ht="16.5" customHeight="1" x14ac:dyDescent="0.15">
      <c r="B11" s="6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2:22" ht="16.5" customHeight="1" x14ac:dyDescent="0.15">
      <c r="B12" s="7" t="s">
        <v>49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"/>
      <c r="O12" s="12"/>
      <c r="P12" s="12"/>
      <c r="Q12" s="12"/>
      <c r="R12" s="12"/>
      <c r="S12" s="12"/>
      <c r="T12" s="12"/>
      <c r="U12" s="12"/>
      <c r="V12" s="12"/>
    </row>
    <row r="13" spans="2:22" ht="16.5" customHeight="1" x14ac:dyDescent="0.15">
      <c r="B13" s="8" t="s">
        <v>54</v>
      </c>
      <c r="C13" s="23"/>
      <c r="D13" s="23"/>
      <c r="E13" s="23"/>
      <c r="F13" s="23"/>
      <c r="G13" s="23"/>
      <c r="H13" s="23"/>
      <c r="I13" s="23"/>
      <c r="J13" s="23"/>
      <c r="K13" s="23"/>
      <c r="L13" s="34"/>
      <c r="M13" s="18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16.5" customHeight="1" x14ac:dyDescent="0.15">
      <c r="B14" s="9" t="s">
        <v>51</v>
      </c>
      <c r="C14" s="24"/>
      <c r="D14" s="24"/>
      <c r="E14" s="24"/>
      <c r="F14" s="24"/>
      <c r="G14" s="24"/>
      <c r="H14" s="24"/>
      <c r="I14" s="24"/>
      <c r="J14" s="24"/>
      <c r="K14" s="24"/>
      <c r="L14" s="35"/>
      <c r="M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2:22" ht="16.5" customHeight="1" x14ac:dyDescent="0.15">
      <c r="B15" s="9" t="s">
        <v>52</v>
      </c>
      <c r="C15" s="24"/>
      <c r="D15" s="24"/>
      <c r="E15" s="24"/>
      <c r="F15" s="24"/>
      <c r="G15" s="24"/>
      <c r="H15" s="24"/>
      <c r="I15" s="24"/>
      <c r="J15" s="24"/>
      <c r="K15" s="24"/>
      <c r="L15" s="35"/>
      <c r="M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2:22" ht="16.5" customHeight="1" x14ac:dyDescent="0.15"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35"/>
      <c r="M16" s="18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6.5" customHeight="1" x14ac:dyDescent="0.15">
      <c r="B17" s="10" t="s">
        <v>29</v>
      </c>
      <c r="C17" s="24"/>
      <c r="D17" s="24"/>
      <c r="E17" s="24"/>
      <c r="F17" s="24"/>
      <c r="G17" s="24"/>
      <c r="H17" s="24"/>
      <c r="I17" s="24"/>
      <c r="J17" s="24"/>
      <c r="K17" s="24"/>
      <c r="L17" s="35"/>
      <c r="M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6.5" customHeight="1" x14ac:dyDescent="0.15">
      <c r="B18" s="9" t="s">
        <v>56</v>
      </c>
      <c r="C18" s="24"/>
      <c r="D18" s="24"/>
      <c r="E18" s="24"/>
      <c r="F18" s="24"/>
      <c r="G18" s="24"/>
      <c r="H18" s="24"/>
      <c r="I18" s="24"/>
      <c r="J18" s="24"/>
      <c r="K18" s="24"/>
      <c r="L18" s="35"/>
      <c r="M18" s="18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6.5" customHeight="1" x14ac:dyDescent="0.15">
      <c r="B19" s="10" t="s">
        <v>57</v>
      </c>
      <c r="C19" s="24"/>
      <c r="D19" s="24"/>
      <c r="E19" s="24"/>
      <c r="F19" s="24"/>
      <c r="G19" s="24"/>
      <c r="H19" s="24"/>
      <c r="I19" s="24"/>
      <c r="J19" s="24"/>
      <c r="K19" s="24"/>
      <c r="L19" s="35"/>
      <c r="M19" s="18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6.5" customHeight="1" x14ac:dyDescent="0.15">
      <c r="B20" s="9" t="s">
        <v>33</v>
      </c>
      <c r="C20" s="24"/>
      <c r="D20" s="24"/>
      <c r="E20" s="24"/>
      <c r="F20" s="24"/>
      <c r="G20" s="24"/>
      <c r="H20" s="24"/>
      <c r="I20" s="24"/>
      <c r="J20" s="24"/>
      <c r="K20" s="24"/>
      <c r="L20" s="35"/>
      <c r="M20" s="18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B21" s="10" t="s">
        <v>58</v>
      </c>
      <c r="C21" s="24"/>
      <c r="D21" s="24"/>
      <c r="E21" s="24"/>
      <c r="F21" s="24"/>
      <c r="G21" s="24"/>
      <c r="H21" s="24"/>
      <c r="I21" s="24"/>
      <c r="J21" s="24"/>
      <c r="K21" s="24"/>
      <c r="L21" s="35"/>
      <c r="M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6.5" customHeight="1" x14ac:dyDescent="0.15">
      <c r="B22" s="11"/>
      <c r="C22" s="25"/>
      <c r="D22" s="25"/>
      <c r="E22" s="25"/>
      <c r="F22" s="25"/>
      <c r="G22" s="25"/>
      <c r="H22" s="25"/>
      <c r="I22" s="25"/>
      <c r="J22" s="25"/>
      <c r="K22" s="25"/>
      <c r="L22" s="36"/>
      <c r="M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6.5" customHeight="1" x14ac:dyDescent="0.15">
      <c r="B23" s="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6.5" customHeight="1" x14ac:dyDescent="0.15">
      <c r="B24" s="12" t="s">
        <v>70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22" ht="16.5" customHeight="1" x14ac:dyDescent="0.15">
      <c r="B25" s="13" t="s">
        <v>59</v>
      </c>
      <c r="C25" s="26"/>
      <c r="D25" s="26"/>
      <c r="E25" s="26"/>
      <c r="F25" s="26"/>
      <c r="G25" s="26"/>
      <c r="H25" s="26"/>
      <c r="I25" s="26"/>
      <c r="J25" s="26"/>
      <c r="K25" s="29"/>
      <c r="L25" s="37"/>
    </row>
    <row r="26" spans="2:22" ht="16.5" customHeight="1" x14ac:dyDescent="0.15">
      <c r="B26" s="14"/>
      <c r="C26" s="27"/>
      <c r="D26" s="27"/>
      <c r="E26" s="27"/>
      <c r="F26" s="27"/>
      <c r="G26" s="27"/>
      <c r="H26" s="27"/>
      <c r="I26" s="27"/>
      <c r="J26" s="27"/>
      <c r="K26" s="24"/>
      <c r="L26" s="38"/>
    </row>
    <row r="27" spans="2:22" ht="16.5" customHeight="1" x14ac:dyDescent="0.15">
      <c r="B27" s="15" t="s">
        <v>64</v>
      </c>
      <c r="C27" s="27"/>
      <c r="D27" s="27"/>
      <c r="E27" s="27"/>
      <c r="F27" s="27"/>
      <c r="G27" s="27"/>
      <c r="H27" s="27"/>
      <c r="I27" s="27"/>
      <c r="J27" s="27"/>
      <c r="K27" s="24"/>
      <c r="L27" s="38"/>
    </row>
    <row r="28" spans="2:22" ht="16.5" customHeight="1" x14ac:dyDescent="0.15">
      <c r="B28" s="15" t="s">
        <v>60</v>
      </c>
      <c r="C28" s="27"/>
      <c r="D28" s="27"/>
      <c r="E28" s="27"/>
      <c r="F28" s="27"/>
      <c r="G28" s="27"/>
      <c r="H28" s="27"/>
      <c r="I28" s="27"/>
      <c r="J28" s="27"/>
      <c r="K28" s="24"/>
      <c r="L28" s="38"/>
    </row>
    <row r="29" spans="2:22" ht="16.5" customHeight="1" x14ac:dyDescent="0.15">
      <c r="B29" s="16" t="s">
        <v>16</v>
      </c>
      <c r="C29" s="27" t="s">
        <v>61</v>
      </c>
      <c r="D29" s="27"/>
      <c r="E29" s="27"/>
      <c r="F29" s="27"/>
      <c r="G29" s="27"/>
      <c r="H29" s="27"/>
      <c r="I29" s="27"/>
      <c r="J29" s="27"/>
      <c r="K29" s="24"/>
      <c r="L29" s="38"/>
    </row>
    <row r="30" spans="2:22" ht="16.5" customHeight="1" x14ac:dyDescent="0.15">
      <c r="B30" s="15" t="s">
        <v>44</v>
      </c>
      <c r="C30" s="27" t="s">
        <v>62</v>
      </c>
      <c r="D30" s="27"/>
      <c r="E30" s="27"/>
      <c r="F30" s="27"/>
      <c r="G30" s="27"/>
      <c r="H30" s="27"/>
      <c r="I30" s="27"/>
      <c r="J30" s="27"/>
      <c r="K30" s="24"/>
      <c r="L30" s="38"/>
    </row>
    <row r="31" spans="2:22" ht="16.5" customHeight="1" x14ac:dyDescent="0.15">
      <c r="B31" s="16" t="s">
        <v>16</v>
      </c>
      <c r="C31" s="27" t="s">
        <v>4</v>
      </c>
      <c r="D31" s="27"/>
      <c r="E31" s="27"/>
      <c r="F31" s="27"/>
      <c r="G31" s="27"/>
      <c r="H31" s="27"/>
      <c r="I31" s="27"/>
      <c r="J31" s="27"/>
      <c r="K31" s="24"/>
      <c r="L31" s="38"/>
    </row>
    <row r="32" spans="2:22" ht="16.5" customHeight="1" x14ac:dyDescent="0.15">
      <c r="B32" s="15"/>
      <c r="C32" s="27"/>
      <c r="D32" s="27"/>
      <c r="E32" s="27"/>
      <c r="F32" s="27"/>
      <c r="G32" s="27"/>
      <c r="H32" s="27"/>
      <c r="I32" s="27"/>
      <c r="J32" s="27"/>
      <c r="K32" s="24"/>
      <c r="L32" s="38"/>
    </row>
    <row r="33" spans="2:12" ht="16.5" customHeight="1" x14ac:dyDescent="0.15">
      <c r="B33" s="15" t="s">
        <v>66</v>
      </c>
      <c r="C33" s="27"/>
      <c r="D33" s="27"/>
      <c r="E33" s="27"/>
      <c r="F33" s="27"/>
      <c r="G33" s="27"/>
      <c r="H33" s="27"/>
      <c r="I33" s="27"/>
      <c r="J33" s="27"/>
      <c r="K33" s="24"/>
      <c r="L33" s="38"/>
    </row>
    <row r="34" spans="2:12" ht="16.5" customHeight="1" x14ac:dyDescent="0.15">
      <c r="B34" s="15" t="s">
        <v>67</v>
      </c>
      <c r="C34" s="27"/>
      <c r="D34" s="27"/>
      <c r="E34" s="27"/>
      <c r="F34" s="27"/>
      <c r="G34" s="27"/>
      <c r="H34" s="27"/>
      <c r="I34" s="27"/>
      <c r="J34" s="27"/>
      <c r="K34" s="24"/>
      <c r="L34" s="38"/>
    </row>
    <row r="35" spans="2:12" ht="16.5" customHeight="1" x14ac:dyDescent="0.15">
      <c r="B35" s="16" t="s">
        <v>16</v>
      </c>
      <c r="C35" s="27" t="s">
        <v>69</v>
      </c>
      <c r="D35" s="27"/>
      <c r="E35" s="27"/>
      <c r="F35" s="27"/>
      <c r="G35" s="27"/>
      <c r="H35" s="27"/>
      <c r="I35" s="27"/>
      <c r="J35" s="27"/>
      <c r="K35" s="24"/>
      <c r="L35" s="38"/>
    </row>
    <row r="36" spans="2:12" ht="16.5" customHeight="1" x14ac:dyDescent="0.15">
      <c r="B36" s="16" t="s">
        <v>16</v>
      </c>
      <c r="C36" s="27" t="s">
        <v>55</v>
      </c>
      <c r="D36" s="27"/>
      <c r="E36" s="27"/>
      <c r="F36" s="27"/>
      <c r="G36" s="27"/>
      <c r="H36" s="27"/>
      <c r="I36" s="27"/>
      <c r="J36" s="27"/>
      <c r="K36" s="24"/>
      <c r="L36" s="38"/>
    </row>
    <row r="37" spans="2:12" ht="16.5" customHeight="1" x14ac:dyDescent="0.15">
      <c r="B37" s="16" t="s">
        <v>16</v>
      </c>
      <c r="C37" s="27" t="s">
        <v>68</v>
      </c>
      <c r="D37" s="27"/>
      <c r="E37" s="27"/>
      <c r="F37" s="27"/>
      <c r="G37" s="27"/>
      <c r="H37" s="27"/>
      <c r="I37" s="27"/>
      <c r="J37" s="27"/>
      <c r="K37" s="24"/>
      <c r="L37" s="38"/>
    </row>
    <row r="38" spans="2:12" ht="16.5" customHeight="1" x14ac:dyDescent="0.15">
      <c r="B38" s="17"/>
      <c r="C38" s="28"/>
      <c r="D38" s="28"/>
      <c r="E38" s="28"/>
      <c r="F38" s="28"/>
      <c r="G38" s="28"/>
      <c r="H38" s="28"/>
      <c r="I38" s="28"/>
      <c r="J38" s="28"/>
      <c r="K38" s="30"/>
      <c r="L38" s="39"/>
    </row>
    <row r="39" spans="2:12" ht="16.5" customHeight="1" x14ac:dyDescent="0.15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Y79"/>
  <sheetViews>
    <sheetView showGridLines="0" showZeros="0" tabSelected="1" view="pageBreakPreview" zoomScale="70" zoomScaleNormal="70" zoomScaleSheetLayoutView="70" workbookViewId="0">
      <pane xSplit="6" ySplit="5" topLeftCell="G6" activePane="bottomRight" state="frozen"/>
      <selection pane="topRight"/>
      <selection pane="bottomLeft"/>
      <selection pane="bottomRight" activeCell="E3" sqref="E3:M3"/>
    </sheetView>
  </sheetViews>
  <sheetFormatPr defaultColWidth="3.625" defaultRowHeight="13.5" x14ac:dyDescent="0.15"/>
  <cols>
    <col min="1" max="1" width="1.375" style="42" customWidth="1"/>
    <col min="2" max="4" width="3.625" style="42"/>
    <col min="5" max="6" width="2.625" style="42" customWidth="1"/>
    <col min="7" max="37" width="5.875" style="42" customWidth="1"/>
    <col min="38" max="38" width="10.625" style="42" customWidth="1"/>
    <col min="39" max="39" width="6.625" style="43" customWidth="1"/>
    <col min="40" max="40" width="6.625" style="42" customWidth="1"/>
    <col min="41" max="41" width="5.625" style="42" customWidth="1"/>
    <col min="42" max="43" width="9.125" style="42" bestFit="1" customWidth="1"/>
    <col min="44" max="44" width="7.25" style="42" bestFit="1" customWidth="1"/>
    <col min="45" max="45" width="9.125" style="42" bestFit="1" customWidth="1"/>
    <col min="46" max="46" width="15.25" style="42" bestFit="1" customWidth="1"/>
    <col min="47" max="47" width="14.5" style="42" bestFit="1" customWidth="1"/>
    <col min="48" max="16384" width="3.625" style="42"/>
  </cols>
  <sheetData>
    <row r="1" spans="2:51" ht="19.5" customHeight="1" x14ac:dyDescent="0.15">
      <c r="B1" s="44" t="s">
        <v>78</v>
      </c>
      <c r="AH1" s="203"/>
      <c r="AI1" s="203"/>
      <c r="AJ1" s="203"/>
      <c r="AK1" s="203"/>
      <c r="AM1" s="132"/>
    </row>
    <row r="2" spans="2:51" ht="14.25" customHeight="1" x14ac:dyDescent="0.15">
      <c r="O2" s="100" t="s">
        <v>31</v>
      </c>
      <c r="X2" s="100" t="s">
        <v>22</v>
      </c>
      <c r="AH2" s="203"/>
      <c r="AI2" s="203"/>
      <c r="AJ2" s="203"/>
      <c r="AK2" s="203"/>
      <c r="AM2" s="132"/>
      <c r="AO2" s="139" t="s">
        <v>21</v>
      </c>
    </row>
    <row r="3" spans="2:51" x14ac:dyDescent="0.15">
      <c r="B3" s="188" t="s">
        <v>19</v>
      </c>
      <c r="C3" s="188"/>
      <c r="D3" s="188"/>
      <c r="E3" s="189" t="s">
        <v>137</v>
      </c>
      <c r="F3" s="189"/>
      <c r="G3" s="189"/>
      <c r="H3" s="189"/>
      <c r="I3" s="189"/>
      <c r="J3" s="189"/>
      <c r="K3" s="189"/>
      <c r="L3" s="189"/>
      <c r="M3" s="189"/>
      <c r="O3" s="84"/>
      <c r="P3" s="190">
        <v>45741</v>
      </c>
      <c r="Q3" s="190"/>
      <c r="R3" s="190"/>
      <c r="S3" s="45" t="s">
        <v>3</v>
      </c>
      <c r="T3" s="190">
        <v>46055</v>
      </c>
      <c r="U3" s="190"/>
      <c r="V3" s="190"/>
      <c r="Y3" s="191" t="s">
        <v>28</v>
      </c>
      <c r="Z3" s="191"/>
      <c r="AA3" s="204"/>
      <c r="AB3" s="204"/>
      <c r="AC3" s="204"/>
      <c r="AD3" s="45" t="s">
        <v>3</v>
      </c>
      <c r="AE3" s="205" t="s">
        <v>30</v>
      </c>
      <c r="AF3" s="205"/>
      <c r="AG3" s="205"/>
      <c r="AH3" s="204"/>
      <c r="AI3" s="204"/>
      <c r="AJ3" s="204"/>
      <c r="AO3" s="140" t="s">
        <v>47</v>
      </c>
      <c r="AV3" s="42" t="s">
        <v>139</v>
      </c>
    </row>
    <row r="4" spans="2:51" ht="11.25" customHeight="1" x14ac:dyDescent="0.15">
      <c r="AO4" s="140" t="s">
        <v>14</v>
      </c>
      <c r="AV4" s="42" t="s">
        <v>140</v>
      </c>
      <c r="AX4" s="42" t="s">
        <v>143</v>
      </c>
    </row>
    <row r="5" spans="2:51" ht="12.75" customHeight="1" x14ac:dyDescent="0.15">
      <c r="B5" s="46"/>
      <c r="C5" s="50"/>
      <c r="D5" s="50"/>
      <c r="E5" s="50"/>
      <c r="F5" s="64"/>
      <c r="G5" s="70">
        <v>1</v>
      </c>
      <c r="H5" s="85">
        <v>2</v>
      </c>
      <c r="I5" s="85">
        <v>3</v>
      </c>
      <c r="J5" s="85">
        <v>4</v>
      </c>
      <c r="K5" s="85">
        <v>5</v>
      </c>
      <c r="L5" s="85">
        <v>6</v>
      </c>
      <c r="M5" s="85">
        <v>7</v>
      </c>
      <c r="N5" s="85">
        <v>8</v>
      </c>
      <c r="O5" s="85">
        <v>9</v>
      </c>
      <c r="P5" s="85">
        <v>10</v>
      </c>
      <c r="Q5" s="85">
        <v>11</v>
      </c>
      <c r="R5" s="85">
        <v>12</v>
      </c>
      <c r="S5" s="85">
        <v>13</v>
      </c>
      <c r="T5" s="85">
        <v>14</v>
      </c>
      <c r="U5" s="85">
        <v>15</v>
      </c>
      <c r="V5" s="85">
        <v>16</v>
      </c>
      <c r="W5" s="85">
        <v>17</v>
      </c>
      <c r="X5" s="85">
        <v>18</v>
      </c>
      <c r="Y5" s="85">
        <v>19</v>
      </c>
      <c r="Z5" s="85">
        <v>20</v>
      </c>
      <c r="AA5" s="85">
        <v>21</v>
      </c>
      <c r="AB5" s="85">
        <v>22</v>
      </c>
      <c r="AC5" s="85">
        <v>23</v>
      </c>
      <c r="AD5" s="85">
        <v>24</v>
      </c>
      <c r="AE5" s="85">
        <v>25</v>
      </c>
      <c r="AF5" s="85">
        <v>26</v>
      </c>
      <c r="AG5" s="85">
        <v>27</v>
      </c>
      <c r="AH5" s="85">
        <v>28</v>
      </c>
      <c r="AI5" s="85">
        <v>29</v>
      </c>
      <c r="AJ5" s="85">
        <v>30</v>
      </c>
      <c r="AK5" s="122">
        <v>31</v>
      </c>
      <c r="AL5" s="183" t="s">
        <v>138</v>
      </c>
      <c r="AM5" s="184" t="s">
        <v>100</v>
      </c>
      <c r="AN5" s="185"/>
      <c r="AO5" s="114"/>
      <c r="AP5" s="143" t="s">
        <v>17</v>
      </c>
      <c r="AQ5" s="143" t="s">
        <v>32</v>
      </c>
      <c r="AR5" s="42" t="s">
        <v>24</v>
      </c>
      <c r="AS5" s="42" t="s">
        <v>22</v>
      </c>
      <c r="AT5" s="40" t="s">
        <v>10</v>
      </c>
      <c r="AU5" s="42" t="s">
        <v>50</v>
      </c>
      <c r="AV5" s="42" t="s">
        <v>141</v>
      </c>
      <c r="AW5" s="42" t="s">
        <v>142</v>
      </c>
      <c r="AX5" s="42" t="s">
        <v>141</v>
      </c>
      <c r="AY5" s="42" t="s">
        <v>142</v>
      </c>
    </row>
    <row r="6" spans="2:51" ht="12.75" customHeight="1" x14ac:dyDescent="0.15">
      <c r="B6" s="186">
        <f>IF(MONTH(P3)&lt;3,YEAR(P3)-1,YEAR(P3))</f>
        <v>2025</v>
      </c>
      <c r="C6" s="187"/>
      <c r="D6" s="54" t="s">
        <v>46</v>
      </c>
      <c r="E6" s="59"/>
      <c r="F6" s="65"/>
      <c r="G6" s="177" t="str">
        <f t="shared" ref="G6:AK6" si="0">IF(OR(ISERROR(MATCH(DATE($B$6,$B7,G$5),syuku,0)),WEEKDAY(DATE($B$6,$B7,G$5),2)&gt;=6),VLOOKUP(WEEKDAY(DATE($B$6,$B7,G$5),2),week,2,FALSE),"祝")</f>
        <v>土</v>
      </c>
      <c r="H6" s="178" t="str">
        <f t="shared" si="0"/>
        <v>日</v>
      </c>
      <c r="I6" s="178" t="str">
        <f t="shared" si="0"/>
        <v>月</v>
      </c>
      <c r="J6" s="178" t="str">
        <f t="shared" si="0"/>
        <v>火</v>
      </c>
      <c r="K6" s="178" t="str">
        <f t="shared" si="0"/>
        <v>水</v>
      </c>
      <c r="L6" s="178" t="str">
        <f t="shared" si="0"/>
        <v>木</v>
      </c>
      <c r="M6" s="178" t="str">
        <f t="shared" si="0"/>
        <v>金</v>
      </c>
      <c r="N6" s="178" t="str">
        <f t="shared" si="0"/>
        <v>土</v>
      </c>
      <c r="O6" s="178" t="str">
        <f t="shared" si="0"/>
        <v>日</v>
      </c>
      <c r="P6" s="178" t="str">
        <f t="shared" si="0"/>
        <v>月</v>
      </c>
      <c r="Q6" s="178" t="str">
        <f t="shared" si="0"/>
        <v>火</v>
      </c>
      <c r="R6" s="178" t="str">
        <f t="shared" si="0"/>
        <v>水</v>
      </c>
      <c r="S6" s="178" t="str">
        <f t="shared" si="0"/>
        <v>木</v>
      </c>
      <c r="T6" s="178" t="str">
        <f t="shared" si="0"/>
        <v>金</v>
      </c>
      <c r="U6" s="178" t="str">
        <f t="shared" si="0"/>
        <v>土</v>
      </c>
      <c r="V6" s="178" t="str">
        <f t="shared" si="0"/>
        <v>日</v>
      </c>
      <c r="W6" s="178" t="str">
        <f t="shared" si="0"/>
        <v>月</v>
      </c>
      <c r="X6" s="178" t="str">
        <f t="shared" si="0"/>
        <v>火</v>
      </c>
      <c r="Y6" s="178" t="str">
        <f t="shared" si="0"/>
        <v>水</v>
      </c>
      <c r="Z6" s="178" t="str">
        <f t="shared" si="0"/>
        <v>祝</v>
      </c>
      <c r="AA6" s="178" t="str">
        <f t="shared" si="0"/>
        <v>金</v>
      </c>
      <c r="AB6" s="178" t="str">
        <f t="shared" si="0"/>
        <v>土</v>
      </c>
      <c r="AC6" s="178" t="str">
        <f t="shared" si="0"/>
        <v>日</v>
      </c>
      <c r="AD6" s="178" t="str">
        <f t="shared" si="0"/>
        <v>月</v>
      </c>
      <c r="AE6" s="178" t="str">
        <f t="shared" si="0"/>
        <v>火</v>
      </c>
      <c r="AF6" s="178" t="str">
        <f t="shared" si="0"/>
        <v>水</v>
      </c>
      <c r="AG6" s="178" t="str">
        <f t="shared" si="0"/>
        <v>木</v>
      </c>
      <c r="AH6" s="178" t="str">
        <f t="shared" si="0"/>
        <v>金</v>
      </c>
      <c r="AI6" s="178" t="str">
        <f t="shared" si="0"/>
        <v>土</v>
      </c>
      <c r="AJ6" s="178" t="str">
        <f t="shared" si="0"/>
        <v>日</v>
      </c>
      <c r="AK6" s="179" t="str">
        <f t="shared" si="0"/>
        <v>月</v>
      </c>
      <c r="AL6" s="180"/>
      <c r="AM6" s="133"/>
      <c r="AN6" s="136"/>
      <c r="AO6" s="141"/>
      <c r="AP6" s="40"/>
      <c r="AQ6" s="40"/>
      <c r="AR6" s="40"/>
      <c r="AS6" s="40"/>
      <c r="AT6" s="40"/>
    </row>
    <row r="7" spans="2:51" ht="12.75" customHeight="1" x14ac:dyDescent="0.15">
      <c r="B7" s="198">
        <v>3</v>
      </c>
      <c r="C7" s="199" t="s">
        <v>2</v>
      </c>
      <c r="D7" s="55" t="s">
        <v>11</v>
      </c>
      <c r="E7" s="60"/>
      <c r="F7" s="66"/>
      <c r="G7" s="174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6"/>
      <c r="AL7" s="181" t="str">
        <f>IF(AS7=0,"",AV7)</f>
        <v/>
      </c>
      <c r="AM7" s="134" t="str">
        <f>IF(AS7=0,"",(AP7+AQ7)/(AS7+AQ7))</f>
        <v/>
      </c>
      <c r="AN7" s="137" t="str">
        <f>IF(AS7=0,"",AX7)</f>
        <v/>
      </c>
      <c r="AO7" s="114"/>
      <c r="AP7" s="40">
        <f>SUM(COUNTIF(G7:AK7,{"休"}))</f>
        <v>0</v>
      </c>
      <c r="AQ7" s="40"/>
      <c r="AR7" s="40">
        <f>SUM(COUNTIF(G7:AK7,{"■"}))</f>
        <v>0</v>
      </c>
      <c r="AS7" s="40">
        <f>AP7+AR7</f>
        <v>0</v>
      </c>
      <c r="AT7" s="40">
        <f>SUMPRODUCT(COUNTIFS(G6:AK6,"土",G7:AK7,"&lt;&gt;")+COUNTIFS(G6:AK6,"日",G7:AK7,"&lt;&gt;"))</f>
        <v>0</v>
      </c>
      <c r="AU7" s="42">
        <f t="shared" ref="AU7" si="1">SUMPRODUCT(COUNTIFS(G6:AK6,"土",G7:AK7,"休")+COUNTIFS(G6:AK6,"日",G7:AK7,"休"))</f>
        <v>0</v>
      </c>
      <c r="AV7" s="42" t="str">
        <f>IF(AT7=AU7,"達成","未達成")</f>
        <v>達成</v>
      </c>
      <c r="AX7" s="42" t="str">
        <f>IF(OR(AM7&gt;=8/28,AP7&gt;=AT7),"達成","未達成")</f>
        <v>達成</v>
      </c>
    </row>
    <row r="8" spans="2:51" ht="12.75" customHeight="1" x14ac:dyDescent="0.15">
      <c r="B8" s="198"/>
      <c r="C8" s="199"/>
      <c r="D8" s="55" t="s">
        <v>13</v>
      </c>
      <c r="E8" s="60"/>
      <c r="F8" s="66"/>
      <c r="G8" s="71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123"/>
      <c r="AL8" s="181" t="str">
        <f>IF(AS8=0,"",AW8)</f>
        <v/>
      </c>
      <c r="AM8" s="134" t="str">
        <f>IF(AS8=0,"",(AP8+AQ8)/(AS8+AQ8))</f>
        <v/>
      </c>
      <c r="AN8" s="137" t="str">
        <f>IF(AS8=0,"",AY8)</f>
        <v/>
      </c>
      <c r="AO8" s="114"/>
      <c r="AP8" s="40">
        <f>SUM(COUNTIF(G8:AK8,{"休"}))</f>
        <v>0</v>
      </c>
      <c r="AQ8" s="40"/>
      <c r="AR8" s="40">
        <f>SUM(COUNTIF(G8:AK8,{"■"}))</f>
        <v>0</v>
      </c>
      <c r="AS8" s="40">
        <f>AP8+AR8</f>
        <v>0</v>
      </c>
      <c r="AT8" s="40">
        <f>SUMPRODUCT(COUNTIFS(G6:AK6,"土",G8:AK8,"&lt;&gt;")+COUNTIFS(G6:AK6,"日",G8:AK8,"&lt;&gt;"))</f>
        <v>0</v>
      </c>
      <c r="AU8" s="40">
        <f t="shared" ref="AU8" si="2">SUMPRODUCT(COUNTIFS(G6:AK6,"土",G8:AK8,"休")+COUNTIFS(G6:AK6,"日",G8:AK8,"休"))</f>
        <v>0</v>
      </c>
      <c r="AW8" s="42" t="str">
        <f>IF(AT8=AU8,"達成","未達成")</f>
        <v>達成</v>
      </c>
      <c r="AY8" s="42" t="str">
        <f>IF(OR(AM8&gt;=8/28,AP8&gt;=AT8),"達成","未達成")</f>
        <v>達成</v>
      </c>
    </row>
    <row r="9" spans="2:51" ht="12.75" customHeight="1" x14ac:dyDescent="0.15">
      <c r="B9" s="47"/>
      <c r="C9" s="51"/>
      <c r="D9" s="56"/>
      <c r="E9" s="61"/>
      <c r="F9" s="67"/>
      <c r="G9" s="72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124"/>
      <c r="AL9" s="182"/>
      <c r="AM9" s="135"/>
      <c r="AN9" s="138"/>
      <c r="AO9" s="142"/>
      <c r="AP9" s="42">
        <f>SUM(COUNTIF(G9:AK9,{"休"}))</f>
        <v>0</v>
      </c>
      <c r="AT9" s="144"/>
    </row>
    <row r="10" spans="2:51" ht="12.75" customHeight="1" x14ac:dyDescent="0.15">
      <c r="B10" s="48"/>
      <c r="C10" s="52"/>
      <c r="D10" s="57" t="s">
        <v>46</v>
      </c>
      <c r="E10" s="62"/>
      <c r="F10" s="68"/>
      <c r="G10" s="73" t="str">
        <f t="shared" ref="G10:AJ10" si="3">IF(OR(ISERROR(MATCH(DATE($B$6,$B11,G$5),syuku,0)),WEEKDAY(DATE($B$6,$B11,G$5),2)&gt;=6),VLOOKUP(WEEKDAY(DATE($B$6,$B11,G$5),2),week,2,FALSE),"祝")</f>
        <v>火</v>
      </c>
      <c r="H10" s="88" t="str">
        <f t="shared" si="3"/>
        <v>水</v>
      </c>
      <c r="I10" s="88" t="str">
        <f t="shared" si="3"/>
        <v>木</v>
      </c>
      <c r="J10" s="88" t="str">
        <f t="shared" si="3"/>
        <v>金</v>
      </c>
      <c r="K10" s="88" t="str">
        <f t="shared" si="3"/>
        <v>土</v>
      </c>
      <c r="L10" s="88" t="str">
        <f t="shared" si="3"/>
        <v>日</v>
      </c>
      <c r="M10" s="88" t="str">
        <f t="shared" si="3"/>
        <v>月</v>
      </c>
      <c r="N10" s="88" t="str">
        <f t="shared" si="3"/>
        <v>火</v>
      </c>
      <c r="O10" s="88" t="str">
        <f t="shared" si="3"/>
        <v>水</v>
      </c>
      <c r="P10" s="88" t="str">
        <f t="shared" si="3"/>
        <v>木</v>
      </c>
      <c r="Q10" s="88" t="str">
        <f t="shared" si="3"/>
        <v>金</v>
      </c>
      <c r="R10" s="88" t="str">
        <f t="shared" si="3"/>
        <v>土</v>
      </c>
      <c r="S10" s="88" t="str">
        <f t="shared" si="3"/>
        <v>日</v>
      </c>
      <c r="T10" s="88" t="str">
        <f t="shared" si="3"/>
        <v>月</v>
      </c>
      <c r="U10" s="88" t="str">
        <f t="shared" si="3"/>
        <v>火</v>
      </c>
      <c r="V10" s="88" t="str">
        <f t="shared" si="3"/>
        <v>水</v>
      </c>
      <c r="W10" s="88" t="str">
        <f t="shared" si="3"/>
        <v>木</v>
      </c>
      <c r="X10" s="88" t="str">
        <f t="shared" si="3"/>
        <v>金</v>
      </c>
      <c r="Y10" s="88" t="str">
        <f t="shared" si="3"/>
        <v>土</v>
      </c>
      <c r="Z10" s="88" t="str">
        <f t="shared" si="3"/>
        <v>日</v>
      </c>
      <c r="AA10" s="88" t="str">
        <f t="shared" si="3"/>
        <v>月</v>
      </c>
      <c r="AB10" s="88" t="str">
        <f t="shared" si="3"/>
        <v>火</v>
      </c>
      <c r="AC10" s="88" t="str">
        <f t="shared" si="3"/>
        <v>水</v>
      </c>
      <c r="AD10" s="88" t="str">
        <f t="shared" si="3"/>
        <v>木</v>
      </c>
      <c r="AE10" s="88" t="str">
        <f t="shared" si="3"/>
        <v>金</v>
      </c>
      <c r="AF10" s="88" t="str">
        <f t="shared" si="3"/>
        <v>土</v>
      </c>
      <c r="AG10" s="88" t="str">
        <f t="shared" si="3"/>
        <v>日</v>
      </c>
      <c r="AH10" s="88" t="str">
        <f t="shared" si="3"/>
        <v>月</v>
      </c>
      <c r="AI10" s="88" t="str">
        <f t="shared" si="3"/>
        <v>祝</v>
      </c>
      <c r="AJ10" s="88" t="str">
        <f t="shared" si="3"/>
        <v>水</v>
      </c>
      <c r="AK10" s="125"/>
      <c r="AL10" s="180"/>
      <c r="AM10" s="133"/>
      <c r="AN10" s="136"/>
      <c r="AO10" s="141"/>
      <c r="AP10" s="40"/>
      <c r="AQ10" s="40"/>
      <c r="AR10" s="40"/>
      <c r="AS10" s="40"/>
      <c r="AT10" s="40"/>
    </row>
    <row r="11" spans="2:51" ht="12.75" customHeight="1" x14ac:dyDescent="0.15">
      <c r="B11" s="198">
        <f>B7+1</f>
        <v>4</v>
      </c>
      <c r="C11" s="199" t="s">
        <v>2</v>
      </c>
      <c r="D11" s="55" t="s">
        <v>11</v>
      </c>
      <c r="E11" s="60"/>
      <c r="F11" s="66"/>
      <c r="G11" s="7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123"/>
      <c r="AL11" s="181" t="str">
        <f t="shared" ref="AL11" si="4">IF(AS11=0,"",AV11)</f>
        <v/>
      </c>
      <c r="AM11" s="134" t="str">
        <f t="shared" ref="AM11:AM12" si="5">IF(AS11=0,"",(AP11+AQ11)/(AS11+AQ11))</f>
        <v/>
      </c>
      <c r="AN11" s="137" t="str">
        <f t="shared" ref="AN11" si="6">IF(AS11=0,"",AX11)</f>
        <v/>
      </c>
      <c r="AO11" s="114"/>
      <c r="AP11" s="40">
        <f>SUM(COUNTIF(G11:AK11,{"休"}))</f>
        <v>0</v>
      </c>
      <c r="AQ11" s="40"/>
      <c r="AR11" s="40">
        <f>SUM(COUNTIF(G11:AK11,{"■"}))</f>
        <v>0</v>
      </c>
      <c r="AS11" s="40">
        <f>AP11+AR11</f>
        <v>0</v>
      </c>
      <c r="AT11" s="40">
        <f>SUMPRODUCT(COUNTIFS(G10:AK10,"土",G11:AK11,"&lt;&gt;")+COUNTIFS(G10:AK10,"日",G11:AK11,"&lt;&gt;"))</f>
        <v>0</v>
      </c>
      <c r="AU11" s="42">
        <f t="shared" ref="AU11" si="7">SUMPRODUCT(COUNTIFS(G10:AK10,"土",G11:AK11,"休")+COUNTIFS(G10:AK10,"日",G11:AK11,"休"))</f>
        <v>0</v>
      </c>
      <c r="AV11" s="42" t="str">
        <f t="shared" ref="AV11" si="8">IF(AT11=AU11,"達成","未達成")</f>
        <v>達成</v>
      </c>
      <c r="AX11" s="42" t="str">
        <f t="shared" ref="AX11" si="9">IF(OR(AM11&gt;=8/28,AP11&gt;=AT11),"達成","未達成")</f>
        <v>達成</v>
      </c>
    </row>
    <row r="12" spans="2:51" ht="12.75" customHeight="1" x14ac:dyDescent="0.15">
      <c r="B12" s="198"/>
      <c r="C12" s="199"/>
      <c r="D12" s="55" t="s">
        <v>13</v>
      </c>
      <c r="E12" s="60"/>
      <c r="F12" s="66"/>
      <c r="G12" s="71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123"/>
      <c r="AL12" s="181" t="str">
        <f t="shared" ref="AL12" si="10">IF(AS12=0,"",AW12)</f>
        <v/>
      </c>
      <c r="AM12" s="134" t="str">
        <f t="shared" si="5"/>
        <v/>
      </c>
      <c r="AN12" s="137" t="str">
        <f t="shared" ref="AN12" si="11">IF(AS12=0,"",AY12)</f>
        <v/>
      </c>
      <c r="AO12" s="114"/>
      <c r="AP12" s="40">
        <f>SUM(COUNTIF(G12:AK12,{"休"}))</f>
        <v>0</v>
      </c>
      <c r="AQ12" s="40"/>
      <c r="AR12" s="40">
        <f>SUM(COUNTIF(G12:AK12,{"■"}))</f>
        <v>0</v>
      </c>
      <c r="AS12" s="40">
        <f>AP12+AR12</f>
        <v>0</v>
      </c>
      <c r="AT12" s="40">
        <f>SUMPRODUCT(COUNTIFS(G10:AK10,"土",G12:AK12,"&lt;&gt;")+COUNTIFS(G10:AK10,"日",G12:AK12,"&lt;&gt;"))</f>
        <v>0</v>
      </c>
      <c r="AU12" s="40">
        <f t="shared" ref="AU12" si="12">SUMPRODUCT(COUNTIFS(G10:AK10,"土",G12:AK12,"休")+COUNTIFS(G10:AK10,"日",G12:AK12,"休"))</f>
        <v>0</v>
      </c>
      <c r="AW12" s="42" t="str">
        <f t="shared" ref="AW12" si="13">IF(AT12=AU12,"達成","未達成")</f>
        <v>達成</v>
      </c>
      <c r="AY12" s="42" t="str">
        <f t="shared" ref="AY12" si="14">IF(OR(AM12&gt;=8/28,AP12&gt;=AT12),"達成","未達成")</f>
        <v>達成</v>
      </c>
    </row>
    <row r="13" spans="2:51" ht="12.75" customHeight="1" x14ac:dyDescent="0.15">
      <c r="B13" s="47"/>
      <c r="C13" s="51"/>
      <c r="D13" s="56"/>
      <c r="E13" s="61"/>
      <c r="F13" s="67"/>
      <c r="G13" s="72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124"/>
      <c r="AL13" s="182"/>
      <c r="AM13" s="135"/>
      <c r="AN13" s="138"/>
      <c r="AO13" s="142"/>
      <c r="AP13" s="42">
        <f>SUM(COUNTIF(G13:AK13,{"休"}))</f>
        <v>0</v>
      </c>
      <c r="AT13" s="144"/>
    </row>
    <row r="14" spans="2:51" ht="12.75" customHeight="1" x14ac:dyDescent="0.15">
      <c r="B14" s="48"/>
      <c r="C14" s="52"/>
      <c r="D14" s="57" t="s">
        <v>46</v>
      </c>
      <c r="E14" s="62"/>
      <c r="F14" s="68"/>
      <c r="G14" s="73" t="str">
        <f t="shared" ref="G14:AK14" si="15">IF(OR(ISERROR(MATCH(DATE($B$6,$B15,G$5),syuku,0)),WEEKDAY(DATE($B$6,$B15,G$5),2)&gt;=6),VLOOKUP(WEEKDAY(DATE($B$6,$B15,G$5),2),week,2,FALSE),"祝")</f>
        <v>木</v>
      </c>
      <c r="H14" s="88" t="str">
        <f t="shared" si="15"/>
        <v>金</v>
      </c>
      <c r="I14" s="88" t="str">
        <f t="shared" si="15"/>
        <v>土</v>
      </c>
      <c r="J14" s="88" t="str">
        <f t="shared" si="15"/>
        <v>日</v>
      </c>
      <c r="K14" s="88" t="str">
        <f t="shared" si="15"/>
        <v>祝</v>
      </c>
      <c r="L14" s="88" t="str">
        <f t="shared" si="15"/>
        <v>祝</v>
      </c>
      <c r="M14" s="88" t="str">
        <f t="shared" si="15"/>
        <v>水</v>
      </c>
      <c r="N14" s="88" t="str">
        <f t="shared" si="15"/>
        <v>木</v>
      </c>
      <c r="O14" s="88" t="str">
        <f t="shared" si="15"/>
        <v>金</v>
      </c>
      <c r="P14" s="88" t="str">
        <f t="shared" si="15"/>
        <v>土</v>
      </c>
      <c r="Q14" s="88" t="str">
        <f t="shared" si="15"/>
        <v>日</v>
      </c>
      <c r="R14" s="88" t="str">
        <f t="shared" si="15"/>
        <v>月</v>
      </c>
      <c r="S14" s="88" t="str">
        <f t="shared" si="15"/>
        <v>火</v>
      </c>
      <c r="T14" s="88" t="str">
        <f t="shared" si="15"/>
        <v>水</v>
      </c>
      <c r="U14" s="88" t="str">
        <f t="shared" si="15"/>
        <v>木</v>
      </c>
      <c r="V14" s="88" t="str">
        <f t="shared" si="15"/>
        <v>金</v>
      </c>
      <c r="W14" s="88" t="str">
        <f t="shared" si="15"/>
        <v>土</v>
      </c>
      <c r="X14" s="88" t="str">
        <f t="shared" si="15"/>
        <v>日</v>
      </c>
      <c r="Y14" s="88" t="str">
        <f t="shared" si="15"/>
        <v>月</v>
      </c>
      <c r="Z14" s="88" t="str">
        <f t="shared" si="15"/>
        <v>火</v>
      </c>
      <c r="AA14" s="88" t="str">
        <f t="shared" si="15"/>
        <v>水</v>
      </c>
      <c r="AB14" s="88" t="str">
        <f t="shared" si="15"/>
        <v>木</v>
      </c>
      <c r="AC14" s="88" t="str">
        <f t="shared" si="15"/>
        <v>金</v>
      </c>
      <c r="AD14" s="88" t="str">
        <f t="shared" si="15"/>
        <v>土</v>
      </c>
      <c r="AE14" s="88" t="str">
        <f t="shared" si="15"/>
        <v>日</v>
      </c>
      <c r="AF14" s="88" t="str">
        <f t="shared" si="15"/>
        <v>月</v>
      </c>
      <c r="AG14" s="88" t="str">
        <f t="shared" si="15"/>
        <v>火</v>
      </c>
      <c r="AH14" s="88" t="str">
        <f t="shared" si="15"/>
        <v>水</v>
      </c>
      <c r="AI14" s="88" t="str">
        <f t="shared" si="15"/>
        <v>木</v>
      </c>
      <c r="AJ14" s="88" t="str">
        <f t="shared" si="15"/>
        <v>金</v>
      </c>
      <c r="AK14" s="125" t="str">
        <f t="shared" si="15"/>
        <v>土</v>
      </c>
      <c r="AL14" s="180"/>
      <c r="AM14" s="133"/>
      <c r="AN14" s="136"/>
      <c r="AO14" s="141"/>
      <c r="AP14" s="40"/>
      <c r="AQ14" s="40"/>
      <c r="AR14" s="40"/>
      <c r="AS14" s="40"/>
      <c r="AT14" s="40"/>
    </row>
    <row r="15" spans="2:51" ht="12.75" customHeight="1" x14ac:dyDescent="0.15">
      <c r="B15" s="198">
        <f>B11+1</f>
        <v>5</v>
      </c>
      <c r="C15" s="199" t="s">
        <v>2</v>
      </c>
      <c r="D15" s="55" t="s">
        <v>11</v>
      </c>
      <c r="E15" s="60"/>
      <c r="F15" s="66"/>
      <c r="G15" s="74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126"/>
      <c r="AL15" s="181" t="str">
        <f t="shared" ref="AL15" si="16">IF(AS15=0,"",AV15)</f>
        <v/>
      </c>
      <c r="AM15" s="134" t="str">
        <f t="shared" ref="AM15:AM16" si="17">IF(AS15=0,"",(AP15+AQ15)/(AS15+AQ15))</f>
        <v/>
      </c>
      <c r="AN15" s="137" t="str">
        <f t="shared" ref="AN15" si="18">IF(AS15=0,"",AX15)</f>
        <v/>
      </c>
      <c r="AO15" s="114"/>
      <c r="AP15" s="40">
        <f>SUM(COUNTIF(G15:AK15,{"休"}))</f>
        <v>0</v>
      </c>
      <c r="AQ15" s="40"/>
      <c r="AR15" s="40">
        <f>SUM(COUNTIF(G15:AK15,{"■"}))</f>
        <v>0</v>
      </c>
      <c r="AS15" s="40">
        <f>AP15+AR15</f>
        <v>0</v>
      </c>
      <c r="AT15" s="40">
        <f>SUMPRODUCT(COUNTIFS(G14:AK14,"土",G15:AK15,"&lt;&gt;")+COUNTIFS(G14:AK14,"日",G15:AK15,"&lt;&gt;"))</f>
        <v>0</v>
      </c>
      <c r="AU15" s="42">
        <f t="shared" ref="AU15" si="19">SUMPRODUCT(COUNTIFS(G14:AK14,"土",G15:AK15,"休")+COUNTIFS(G14:AK14,"日",G15:AK15,"休"))</f>
        <v>0</v>
      </c>
      <c r="AV15" s="42" t="str">
        <f t="shared" ref="AV15" si="20">IF(AT15=AU15,"達成","未達成")</f>
        <v>達成</v>
      </c>
      <c r="AX15" s="42" t="str">
        <f t="shared" ref="AX15" si="21">IF(OR(AM15&gt;=8/28,AP15&gt;=AT15),"達成","未達成")</f>
        <v>達成</v>
      </c>
    </row>
    <row r="16" spans="2:51" ht="12.75" customHeight="1" x14ac:dyDescent="0.15">
      <c r="B16" s="198"/>
      <c r="C16" s="199"/>
      <c r="D16" s="55" t="s">
        <v>13</v>
      </c>
      <c r="E16" s="60"/>
      <c r="F16" s="66"/>
      <c r="G16" s="74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126"/>
      <c r="AL16" s="181" t="str">
        <f t="shared" ref="AL16" si="22">IF(AS16=0,"",AW16)</f>
        <v/>
      </c>
      <c r="AM16" s="134" t="str">
        <f t="shared" si="17"/>
        <v/>
      </c>
      <c r="AN16" s="137" t="str">
        <f t="shared" ref="AN16" si="23">IF(AS16=0,"",AY16)</f>
        <v/>
      </c>
      <c r="AO16" s="114"/>
      <c r="AP16" s="40">
        <f>SUM(COUNTIF(G16:AK16,{"休"}))</f>
        <v>0</v>
      </c>
      <c r="AQ16" s="40"/>
      <c r="AR16" s="40">
        <f>SUM(COUNTIF(G16:AK16,{"■"}))</f>
        <v>0</v>
      </c>
      <c r="AS16" s="40">
        <f>AP16+AR16</f>
        <v>0</v>
      </c>
      <c r="AT16" s="40">
        <f>SUMPRODUCT(COUNTIFS(G14:AK14,"土",G16:AK16,"&lt;&gt;")+COUNTIFS(G14:AK14,"日",G16:AK16,"&lt;&gt;"))</f>
        <v>0</v>
      </c>
      <c r="AU16" s="40">
        <f t="shared" ref="AU16" si="24">SUMPRODUCT(COUNTIFS(G14:AK14,"土",G16:AK16,"休")+COUNTIFS(G14:AK14,"日",G16:AK16,"休"))</f>
        <v>0</v>
      </c>
      <c r="AW16" s="42" t="str">
        <f t="shared" ref="AW16" si="25">IF(AT16=AU16,"達成","未達成")</f>
        <v>達成</v>
      </c>
      <c r="AY16" s="42" t="str">
        <f t="shared" ref="AY16" si="26">IF(OR(AM16&gt;=8/28,AP16&gt;=AT16),"達成","未達成")</f>
        <v>達成</v>
      </c>
    </row>
    <row r="17" spans="2:51" ht="12.75" customHeight="1" x14ac:dyDescent="0.15">
      <c r="B17" s="47"/>
      <c r="C17" s="51"/>
      <c r="D17" s="56"/>
      <c r="E17" s="61"/>
      <c r="F17" s="67"/>
      <c r="G17" s="7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127"/>
      <c r="AL17" s="182"/>
      <c r="AM17" s="135"/>
      <c r="AN17" s="138"/>
      <c r="AO17" s="142"/>
      <c r="AP17" s="42">
        <f>SUM(COUNTIF(G17:AK17,{"休"}))</f>
        <v>0</v>
      </c>
      <c r="AT17" s="144"/>
    </row>
    <row r="18" spans="2:51" ht="12.75" customHeight="1" x14ac:dyDescent="0.15">
      <c r="B18" s="48"/>
      <c r="C18" s="52"/>
      <c r="D18" s="57" t="s">
        <v>46</v>
      </c>
      <c r="E18" s="62"/>
      <c r="F18" s="68"/>
      <c r="G18" s="76" t="str">
        <f t="shared" ref="G18:AJ18" si="27">IF(OR(ISERROR(MATCH(DATE($B$6,$B19,G$5),syuku,0)),WEEKDAY(DATE($B$6,$B19,G$5),2)&gt;=6),VLOOKUP(WEEKDAY(DATE($B$6,$B19,G$5),2),week,2,FALSE),"祝")</f>
        <v>日</v>
      </c>
      <c r="H18" s="91" t="str">
        <f t="shared" si="27"/>
        <v>月</v>
      </c>
      <c r="I18" s="91" t="str">
        <f t="shared" si="27"/>
        <v>火</v>
      </c>
      <c r="J18" s="91" t="str">
        <f t="shared" si="27"/>
        <v>水</v>
      </c>
      <c r="K18" s="91" t="str">
        <f t="shared" si="27"/>
        <v>木</v>
      </c>
      <c r="L18" s="91" t="str">
        <f t="shared" si="27"/>
        <v>金</v>
      </c>
      <c r="M18" s="91" t="str">
        <f t="shared" si="27"/>
        <v>土</v>
      </c>
      <c r="N18" s="91" t="str">
        <f t="shared" si="27"/>
        <v>日</v>
      </c>
      <c r="O18" s="91" t="str">
        <f t="shared" si="27"/>
        <v>月</v>
      </c>
      <c r="P18" s="91" t="str">
        <f t="shared" si="27"/>
        <v>火</v>
      </c>
      <c r="Q18" s="91" t="str">
        <f t="shared" si="27"/>
        <v>水</v>
      </c>
      <c r="R18" s="91" t="str">
        <f t="shared" si="27"/>
        <v>木</v>
      </c>
      <c r="S18" s="91" t="str">
        <f t="shared" si="27"/>
        <v>金</v>
      </c>
      <c r="T18" s="91" t="str">
        <f t="shared" si="27"/>
        <v>土</v>
      </c>
      <c r="U18" s="91" t="str">
        <f t="shared" si="27"/>
        <v>日</v>
      </c>
      <c r="V18" s="91" t="str">
        <f t="shared" si="27"/>
        <v>月</v>
      </c>
      <c r="W18" s="91" t="str">
        <f t="shared" si="27"/>
        <v>火</v>
      </c>
      <c r="X18" s="91" t="str">
        <f t="shared" si="27"/>
        <v>水</v>
      </c>
      <c r="Y18" s="91" t="str">
        <f t="shared" si="27"/>
        <v>木</v>
      </c>
      <c r="Z18" s="91" t="str">
        <f t="shared" si="27"/>
        <v>金</v>
      </c>
      <c r="AA18" s="91" t="str">
        <f t="shared" si="27"/>
        <v>土</v>
      </c>
      <c r="AB18" s="91" t="str">
        <f t="shared" si="27"/>
        <v>日</v>
      </c>
      <c r="AC18" s="91" t="str">
        <f t="shared" si="27"/>
        <v>月</v>
      </c>
      <c r="AD18" s="91" t="str">
        <f t="shared" si="27"/>
        <v>火</v>
      </c>
      <c r="AE18" s="91" t="str">
        <f t="shared" si="27"/>
        <v>水</v>
      </c>
      <c r="AF18" s="91" t="str">
        <f t="shared" si="27"/>
        <v>木</v>
      </c>
      <c r="AG18" s="91" t="str">
        <f t="shared" si="27"/>
        <v>金</v>
      </c>
      <c r="AH18" s="91" t="str">
        <f t="shared" si="27"/>
        <v>土</v>
      </c>
      <c r="AI18" s="91" t="str">
        <f t="shared" si="27"/>
        <v>日</v>
      </c>
      <c r="AJ18" s="91" t="str">
        <f t="shared" si="27"/>
        <v>月</v>
      </c>
      <c r="AK18" s="128"/>
      <c r="AL18" s="180"/>
      <c r="AM18" s="133"/>
      <c r="AN18" s="136"/>
      <c r="AO18" s="141"/>
      <c r="AP18" s="40"/>
      <c r="AQ18" s="40"/>
      <c r="AR18" s="40"/>
      <c r="AS18" s="40"/>
      <c r="AT18" s="40"/>
    </row>
    <row r="19" spans="2:51" ht="12.75" customHeight="1" x14ac:dyDescent="0.15">
      <c r="B19" s="198">
        <f>B15+1</f>
        <v>6</v>
      </c>
      <c r="C19" s="199" t="s">
        <v>2</v>
      </c>
      <c r="D19" s="55" t="s">
        <v>11</v>
      </c>
      <c r="E19" s="60"/>
      <c r="F19" s="66"/>
      <c r="G19" s="74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126"/>
      <c r="AL19" s="181" t="str">
        <f t="shared" ref="AL19" si="28">IF(AS19=0,"",AV19)</f>
        <v/>
      </c>
      <c r="AM19" s="134" t="str">
        <f t="shared" ref="AM19:AM20" si="29">IF(AS19=0,"",(AP19+AQ19)/(AS19+AQ19))</f>
        <v/>
      </c>
      <c r="AN19" s="137" t="str">
        <f t="shared" ref="AN19" si="30">IF(AS19=0,"",AX19)</f>
        <v/>
      </c>
      <c r="AO19" s="114"/>
      <c r="AP19" s="40">
        <f>SUM(COUNTIF(G19:AK19,{"休"}))</f>
        <v>0</v>
      </c>
      <c r="AQ19" s="40"/>
      <c r="AR19" s="40">
        <f>SUM(COUNTIF(G19:AK19,{"■"}))</f>
        <v>0</v>
      </c>
      <c r="AS19" s="40">
        <f>AP19+AR19</f>
        <v>0</v>
      </c>
      <c r="AT19" s="40">
        <f>SUMPRODUCT(COUNTIFS(G18:AK18,"土",G19:AK19,"&lt;&gt;")+COUNTIFS(G18:AK18,"日",G19:AK19,"&lt;&gt;"))</f>
        <v>0</v>
      </c>
      <c r="AU19" s="42">
        <f>SUMPRODUCT(COUNTIFS(G18:AK18,"土",G19:AK19,"休")+COUNTIFS(G18:AK18,"日",G19:AK19,"休"))</f>
        <v>0</v>
      </c>
      <c r="AV19" s="42" t="str">
        <f t="shared" ref="AV19" si="31">IF(AT19=AU19,"達成","未達成")</f>
        <v>達成</v>
      </c>
      <c r="AX19" s="42" t="str">
        <f t="shared" ref="AX19" si="32">IF(OR(AM19&gt;=8/28,AP19&gt;=AT19),"達成","未達成")</f>
        <v>達成</v>
      </c>
    </row>
    <row r="20" spans="2:51" ht="12.75" customHeight="1" x14ac:dyDescent="0.15">
      <c r="B20" s="198"/>
      <c r="C20" s="199"/>
      <c r="D20" s="55" t="s">
        <v>13</v>
      </c>
      <c r="E20" s="60"/>
      <c r="F20" s="66"/>
      <c r="G20" s="74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126"/>
      <c r="AL20" s="181" t="str">
        <f t="shared" ref="AL20" si="33">IF(AS20=0,"",AW20)</f>
        <v/>
      </c>
      <c r="AM20" s="134" t="str">
        <f t="shared" si="29"/>
        <v/>
      </c>
      <c r="AN20" s="137" t="str">
        <f t="shared" ref="AN20" si="34">IF(AS20=0,"",AY20)</f>
        <v/>
      </c>
      <c r="AO20" s="114"/>
      <c r="AP20" s="40">
        <f>SUM(COUNTIF(G20:AK20,{"休"}))</f>
        <v>0</v>
      </c>
      <c r="AQ20" s="40"/>
      <c r="AR20" s="40">
        <f>SUM(COUNTIF(G20:AK20,{"■"}))</f>
        <v>0</v>
      </c>
      <c r="AS20" s="40">
        <f>AP20+AR20</f>
        <v>0</v>
      </c>
      <c r="AT20" s="40">
        <f>SUMPRODUCT(COUNTIFS(G18:AK18,"土",G20:AK20,"&lt;&gt;")+COUNTIFS(G18:AK18,"日",G20:AK20,"&lt;&gt;"))</f>
        <v>0</v>
      </c>
      <c r="AU20" s="40">
        <f>SUMPRODUCT(COUNTIFS(G18:AK18,"土",G20:AK20,"休")+COUNTIFS(G18:AK18,"日",G20:AK20,"休"))</f>
        <v>0</v>
      </c>
      <c r="AW20" s="42" t="str">
        <f t="shared" ref="AW20" si="35">IF(AT20=AU20,"達成","未達成")</f>
        <v>達成</v>
      </c>
      <c r="AY20" s="42" t="str">
        <f t="shared" ref="AY20" si="36">IF(OR(AM20&gt;=8/28,AP20&gt;=AT20),"達成","未達成")</f>
        <v>達成</v>
      </c>
    </row>
    <row r="21" spans="2:51" ht="12.75" customHeight="1" x14ac:dyDescent="0.15">
      <c r="B21" s="47"/>
      <c r="C21" s="51"/>
      <c r="D21" s="56"/>
      <c r="E21" s="61"/>
      <c r="F21" s="67"/>
      <c r="G21" s="75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127"/>
      <c r="AL21" s="182"/>
      <c r="AM21" s="135"/>
      <c r="AN21" s="138"/>
      <c r="AO21" s="142"/>
      <c r="AP21" s="42">
        <f>SUM(COUNTIF(G21:AK21,{"休"}))</f>
        <v>0</v>
      </c>
      <c r="AT21" s="144"/>
    </row>
    <row r="22" spans="2:51" ht="12.75" customHeight="1" x14ac:dyDescent="0.15">
      <c r="B22" s="48"/>
      <c r="C22" s="52"/>
      <c r="D22" s="57" t="s">
        <v>46</v>
      </c>
      <c r="E22" s="62"/>
      <c r="F22" s="68"/>
      <c r="G22" s="76" t="str">
        <f t="shared" ref="G22:AK22" si="37">IF(OR(ISERROR(MATCH(DATE($B$6,$B23,G$5),syuku,0)),WEEKDAY(DATE($B$6,$B23,G$5),2)&gt;=6),VLOOKUP(WEEKDAY(DATE($B$6,$B23,G$5),2),week,2,FALSE),"祝")</f>
        <v>火</v>
      </c>
      <c r="H22" s="91" t="str">
        <f t="shared" si="37"/>
        <v>水</v>
      </c>
      <c r="I22" s="91" t="str">
        <f t="shared" si="37"/>
        <v>木</v>
      </c>
      <c r="J22" s="91" t="str">
        <f t="shared" si="37"/>
        <v>金</v>
      </c>
      <c r="K22" s="91" t="str">
        <f t="shared" si="37"/>
        <v>土</v>
      </c>
      <c r="L22" s="91" t="str">
        <f t="shared" si="37"/>
        <v>日</v>
      </c>
      <c r="M22" s="91" t="str">
        <f t="shared" si="37"/>
        <v>月</v>
      </c>
      <c r="N22" s="91" t="str">
        <f t="shared" si="37"/>
        <v>火</v>
      </c>
      <c r="O22" s="91" t="str">
        <f t="shared" si="37"/>
        <v>水</v>
      </c>
      <c r="P22" s="91" t="str">
        <f t="shared" si="37"/>
        <v>木</v>
      </c>
      <c r="Q22" s="91" t="str">
        <f t="shared" si="37"/>
        <v>金</v>
      </c>
      <c r="R22" s="91" t="str">
        <f t="shared" si="37"/>
        <v>土</v>
      </c>
      <c r="S22" s="91" t="str">
        <f t="shared" si="37"/>
        <v>日</v>
      </c>
      <c r="T22" s="91" t="str">
        <f t="shared" si="37"/>
        <v>月</v>
      </c>
      <c r="U22" s="91" t="str">
        <f t="shared" si="37"/>
        <v>火</v>
      </c>
      <c r="V22" s="91" t="str">
        <f t="shared" si="37"/>
        <v>水</v>
      </c>
      <c r="W22" s="91" t="str">
        <f t="shared" si="37"/>
        <v>木</v>
      </c>
      <c r="X22" s="91" t="str">
        <f t="shared" si="37"/>
        <v>金</v>
      </c>
      <c r="Y22" s="91" t="str">
        <f t="shared" si="37"/>
        <v>土</v>
      </c>
      <c r="Z22" s="91" t="str">
        <f t="shared" si="37"/>
        <v>日</v>
      </c>
      <c r="AA22" s="91" t="str">
        <f t="shared" si="37"/>
        <v>祝</v>
      </c>
      <c r="AB22" s="91" t="str">
        <f t="shared" si="37"/>
        <v>火</v>
      </c>
      <c r="AC22" s="91" t="str">
        <f t="shared" si="37"/>
        <v>水</v>
      </c>
      <c r="AD22" s="91" t="str">
        <f t="shared" si="37"/>
        <v>木</v>
      </c>
      <c r="AE22" s="91" t="str">
        <f t="shared" si="37"/>
        <v>金</v>
      </c>
      <c r="AF22" s="91" t="str">
        <f t="shared" si="37"/>
        <v>土</v>
      </c>
      <c r="AG22" s="91" t="str">
        <f t="shared" si="37"/>
        <v>日</v>
      </c>
      <c r="AH22" s="91" t="str">
        <f t="shared" si="37"/>
        <v>月</v>
      </c>
      <c r="AI22" s="91" t="str">
        <f t="shared" si="37"/>
        <v>火</v>
      </c>
      <c r="AJ22" s="91" t="str">
        <f t="shared" si="37"/>
        <v>水</v>
      </c>
      <c r="AK22" s="128" t="str">
        <f t="shared" si="37"/>
        <v>木</v>
      </c>
      <c r="AL22" s="180"/>
      <c r="AM22" s="133"/>
      <c r="AN22" s="136"/>
      <c r="AO22" s="141"/>
      <c r="AP22" s="40"/>
      <c r="AQ22" s="40"/>
      <c r="AR22" s="40"/>
      <c r="AS22" s="40"/>
      <c r="AT22" s="40"/>
    </row>
    <row r="23" spans="2:51" ht="12.75" customHeight="1" x14ac:dyDescent="0.15">
      <c r="B23" s="198">
        <f>B19+1</f>
        <v>7</v>
      </c>
      <c r="C23" s="199" t="s">
        <v>2</v>
      </c>
      <c r="D23" s="55" t="s">
        <v>11</v>
      </c>
      <c r="E23" s="60"/>
      <c r="F23" s="66"/>
      <c r="G23" s="74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126"/>
      <c r="AL23" s="181" t="str">
        <f t="shared" ref="AL23" si="38">IF(AS23=0,"",AV23)</f>
        <v/>
      </c>
      <c r="AM23" s="134" t="str">
        <f t="shared" ref="AM23:AM24" si="39">IF(AS23=0,"",(AP23+AQ23)/(AS23+AQ23))</f>
        <v/>
      </c>
      <c r="AN23" s="137" t="str">
        <f t="shared" ref="AN23" si="40">IF(AS23=0,"",AX23)</f>
        <v/>
      </c>
      <c r="AO23" s="114"/>
      <c r="AP23" s="40">
        <f>SUM(COUNTIF(G23:AK23,{"休"}))</f>
        <v>0</v>
      </c>
      <c r="AQ23" s="40"/>
      <c r="AR23" s="40">
        <f>SUM(COUNTIF(G23:AK23,{"■"}))</f>
        <v>0</v>
      </c>
      <c r="AS23" s="40">
        <f>AP23+AR23</f>
        <v>0</v>
      </c>
      <c r="AT23" s="40">
        <f>SUMPRODUCT(COUNTIFS(G22:AK22,"土",G23:AK23,"&lt;&gt;")+COUNTIFS(G22:AK22,"日",G23:AK23,"&lt;&gt;"))</f>
        <v>0</v>
      </c>
      <c r="AU23" s="42">
        <f t="shared" ref="AU23" si="41">SUMPRODUCT(COUNTIFS(G22:AK22,"土",G23:AK23,"休")+COUNTIFS(G22:AK22,"日",G23:AK23,"休"))</f>
        <v>0</v>
      </c>
      <c r="AV23" s="42" t="str">
        <f t="shared" ref="AV23" si="42">IF(AT23=AU23,"達成","未達成")</f>
        <v>達成</v>
      </c>
      <c r="AX23" s="42" t="str">
        <f t="shared" ref="AX23" si="43">IF(OR(AM23&gt;=8/28,AP23&gt;=AT23),"達成","未達成")</f>
        <v>達成</v>
      </c>
    </row>
    <row r="24" spans="2:51" ht="12.75" customHeight="1" x14ac:dyDescent="0.15">
      <c r="B24" s="198"/>
      <c r="C24" s="199"/>
      <c r="D24" s="55" t="s">
        <v>13</v>
      </c>
      <c r="E24" s="60"/>
      <c r="F24" s="66"/>
      <c r="G24" s="74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126"/>
      <c r="AL24" s="181" t="str">
        <f t="shared" ref="AL24" si="44">IF(AS24=0,"",AW24)</f>
        <v/>
      </c>
      <c r="AM24" s="134" t="str">
        <f t="shared" si="39"/>
        <v/>
      </c>
      <c r="AN24" s="137" t="str">
        <f t="shared" ref="AN24" si="45">IF(AS24=0,"",AY24)</f>
        <v/>
      </c>
      <c r="AO24" s="114"/>
      <c r="AP24" s="40">
        <f>SUM(COUNTIF(G24:AK24,{"休"}))</f>
        <v>0</v>
      </c>
      <c r="AQ24" s="40"/>
      <c r="AR24" s="40">
        <f>SUM(COUNTIF(G24:AK24,{"■"}))</f>
        <v>0</v>
      </c>
      <c r="AS24" s="40">
        <f>AP24+AR24</f>
        <v>0</v>
      </c>
      <c r="AT24" s="40">
        <f>SUMPRODUCT(COUNTIFS(G22:AK22,"土",G24:AK24,"&lt;&gt;")+COUNTIFS(G22:AK22,"日",G24:AK24,"&lt;&gt;"))</f>
        <v>0</v>
      </c>
      <c r="AU24" s="40">
        <f t="shared" ref="AU24" si="46">SUMPRODUCT(COUNTIFS(G22:AK22,"土",G24:AK24,"休")+COUNTIFS(G22:AK22,"日",G24:AK24,"休"))</f>
        <v>0</v>
      </c>
      <c r="AW24" s="42" t="str">
        <f t="shared" ref="AW24" si="47">IF(AT24=AU24,"達成","未達成")</f>
        <v>達成</v>
      </c>
      <c r="AY24" s="42" t="str">
        <f t="shared" ref="AY24" si="48">IF(OR(AM24&gt;=8/28,AP24&gt;=AT24),"達成","未達成")</f>
        <v>達成</v>
      </c>
    </row>
    <row r="25" spans="2:51" ht="12.75" customHeight="1" thickBot="1" x14ac:dyDescent="0.2">
      <c r="B25" s="47"/>
      <c r="C25" s="51"/>
      <c r="D25" s="56"/>
      <c r="E25" s="61"/>
      <c r="F25" s="67"/>
      <c r="G25" s="75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2"/>
      <c r="T25" s="92"/>
      <c r="U25" s="92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127"/>
      <c r="AL25" s="182"/>
      <c r="AM25" s="135"/>
      <c r="AN25" s="138"/>
      <c r="AO25" s="142"/>
      <c r="AP25" s="42">
        <f>SUM(COUNTIF(G25:AK25,{"休"}))</f>
        <v>0</v>
      </c>
      <c r="AT25" s="144"/>
    </row>
    <row r="26" spans="2:51" ht="12.75" customHeight="1" x14ac:dyDescent="0.15">
      <c r="B26" s="48"/>
      <c r="C26" s="52"/>
      <c r="D26" s="57" t="s">
        <v>46</v>
      </c>
      <c r="E26" s="62"/>
      <c r="F26" s="68"/>
      <c r="G26" s="76" t="str">
        <f t="shared" ref="G26:R26" si="49">IF(OR(ISERROR(MATCH(DATE($B$6,$B27,G$5),syuku,0)),WEEKDAY(DATE($B$6,$B27,G$5),2)&gt;=6),VLOOKUP(WEEKDAY(DATE($B$6,$B27,G$5),2),week,2,FALSE),"祝")</f>
        <v>金</v>
      </c>
      <c r="H26" s="91" t="str">
        <f t="shared" si="49"/>
        <v>土</v>
      </c>
      <c r="I26" s="91" t="str">
        <f t="shared" si="49"/>
        <v>日</v>
      </c>
      <c r="J26" s="91" t="str">
        <f t="shared" si="49"/>
        <v>月</v>
      </c>
      <c r="K26" s="91" t="str">
        <f t="shared" si="49"/>
        <v>火</v>
      </c>
      <c r="L26" s="91" t="str">
        <f t="shared" si="49"/>
        <v>水</v>
      </c>
      <c r="M26" s="91" t="str">
        <f t="shared" si="49"/>
        <v>木</v>
      </c>
      <c r="N26" s="91" t="str">
        <f t="shared" si="49"/>
        <v>金</v>
      </c>
      <c r="O26" s="91" t="str">
        <f t="shared" si="49"/>
        <v>土</v>
      </c>
      <c r="P26" s="91" t="str">
        <f t="shared" si="49"/>
        <v>日</v>
      </c>
      <c r="Q26" s="91" t="str">
        <f t="shared" si="49"/>
        <v>祝</v>
      </c>
      <c r="R26" s="102" t="str">
        <f t="shared" si="49"/>
        <v>火</v>
      </c>
      <c r="S26" s="78" t="s">
        <v>135</v>
      </c>
      <c r="T26" s="93" t="s">
        <v>135</v>
      </c>
      <c r="U26" s="97" t="s">
        <v>135</v>
      </c>
      <c r="V26" s="76" t="str">
        <f t="shared" ref="V26:AK26" si="50">IF(OR(ISERROR(MATCH(DATE($B$6,$B27,V$5),syuku,0)),WEEKDAY(DATE($B$6,$B27,V$5),2)&gt;=6),VLOOKUP(WEEKDAY(DATE($B$6,$B27,V$5),2),week,2,FALSE),"祝")</f>
        <v>土</v>
      </c>
      <c r="W26" s="91" t="str">
        <f t="shared" si="50"/>
        <v>日</v>
      </c>
      <c r="X26" s="91" t="str">
        <f t="shared" si="50"/>
        <v>月</v>
      </c>
      <c r="Y26" s="91" t="str">
        <f t="shared" si="50"/>
        <v>火</v>
      </c>
      <c r="Z26" s="91" t="str">
        <f t="shared" si="50"/>
        <v>水</v>
      </c>
      <c r="AA26" s="91" t="str">
        <f t="shared" si="50"/>
        <v>木</v>
      </c>
      <c r="AB26" s="91" t="str">
        <f t="shared" si="50"/>
        <v>金</v>
      </c>
      <c r="AC26" s="91" t="str">
        <f t="shared" si="50"/>
        <v>土</v>
      </c>
      <c r="AD26" s="91" t="str">
        <f t="shared" si="50"/>
        <v>日</v>
      </c>
      <c r="AE26" s="91" t="str">
        <f t="shared" si="50"/>
        <v>月</v>
      </c>
      <c r="AF26" s="91" t="str">
        <f t="shared" si="50"/>
        <v>火</v>
      </c>
      <c r="AG26" s="91" t="str">
        <f t="shared" si="50"/>
        <v>水</v>
      </c>
      <c r="AH26" s="91" t="str">
        <f t="shared" si="50"/>
        <v>木</v>
      </c>
      <c r="AI26" s="91" t="str">
        <f t="shared" si="50"/>
        <v>金</v>
      </c>
      <c r="AJ26" s="91" t="str">
        <f t="shared" si="50"/>
        <v>土</v>
      </c>
      <c r="AK26" s="128" t="str">
        <f t="shared" si="50"/>
        <v>日</v>
      </c>
      <c r="AL26" s="180"/>
      <c r="AM26" s="133"/>
      <c r="AN26" s="136"/>
      <c r="AO26" s="141"/>
      <c r="AP26" s="40"/>
      <c r="AQ26" s="40"/>
      <c r="AR26" s="40"/>
      <c r="AS26" s="40"/>
      <c r="AT26" s="40"/>
    </row>
    <row r="27" spans="2:51" ht="12.75" customHeight="1" x14ac:dyDescent="0.15">
      <c r="B27" s="198">
        <f>B23+1</f>
        <v>8</v>
      </c>
      <c r="C27" s="199" t="s">
        <v>2</v>
      </c>
      <c r="D27" s="55" t="s">
        <v>11</v>
      </c>
      <c r="E27" s="60"/>
      <c r="F27" s="66"/>
      <c r="G27" s="74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103"/>
      <c r="S27" s="79"/>
      <c r="T27" s="89"/>
      <c r="U27" s="98"/>
      <c r="V27" s="74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126"/>
      <c r="AL27" s="181" t="str">
        <f t="shared" ref="AL27" si="51">IF(AS27=0,"",AV27)</f>
        <v/>
      </c>
      <c r="AM27" s="134" t="str">
        <f t="shared" ref="AM27:AM28" si="52">IF(AS27=0,"",(AP27+AQ27)/(AS27+AQ27))</f>
        <v/>
      </c>
      <c r="AN27" s="137" t="str">
        <f t="shared" ref="AN27" si="53">IF(AS27=0,"",AX27)</f>
        <v/>
      </c>
      <c r="AO27" s="114"/>
      <c r="AP27" s="40">
        <f>SUM(COUNTIF(G27:AK27,{"休"}))</f>
        <v>0</v>
      </c>
      <c r="AQ27" s="40"/>
      <c r="AR27" s="40">
        <f>SUM(COUNTIF(G27:AK27,{"■"}))</f>
        <v>0</v>
      </c>
      <c r="AS27" s="40">
        <f>AP27+AR27</f>
        <v>0</v>
      </c>
      <c r="AT27" s="40">
        <f>SUMPRODUCT(COUNTIFS(G26:AK26,"土",G27:AK27,"&lt;&gt;")+COUNTIFS(G26:AK26,"日",G27:AK27,"&lt;&gt;"))</f>
        <v>0</v>
      </c>
      <c r="AU27" s="42">
        <f t="shared" ref="AU27" si="54">SUMPRODUCT(COUNTIFS(G26:AK26,"土",G27:AK27,"休")+COUNTIFS(G26:AK26,"日",G27:AK27,"休"))</f>
        <v>0</v>
      </c>
      <c r="AV27" s="42" t="str">
        <f t="shared" ref="AV27" si="55">IF(AT27=AU27,"達成","未達成")</f>
        <v>達成</v>
      </c>
      <c r="AX27" s="42" t="str">
        <f t="shared" ref="AX27" si="56">IF(OR(AM27&gt;=8/28,AP27&gt;=AT27),"達成","未達成")</f>
        <v>達成</v>
      </c>
    </row>
    <row r="28" spans="2:51" ht="12.75" customHeight="1" x14ac:dyDescent="0.15">
      <c r="B28" s="198"/>
      <c r="C28" s="199"/>
      <c r="D28" s="55" t="s">
        <v>13</v>
      </c>
      <c r="E28" s="60"/>
      <c r="F28" s="66"/>
      <c r="G28" s="74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103"/>
      <c r="S28" s="79"/>
      <c r="T28" s="89"/>
      <c r="U28" s="98"/>
      <c r="V28" s="74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126"/>
      <c r="AL28" s="181" t="str">
        <f t="shared" ref="AL28" si="57">IF(AS28=0,"",AW28)</f>
        <v/>
      </c>
      <c r="AM28" s="134" t="str">
        <f t="shared" si="52"/>
        <v/>
      </c>
      <c r="AN28" s="137" t="str">
        <f t="shared" ref="AN28" si="58">IF(AS28=0,"",AY28)</f>
        <v/>
      </c>
      <c r="AO28" s="114"/>
      <c r="AP28" s="40">
        <f>SUM(COUNTIF(G28:AK28,{"休"}))</f>
        <v>0</v>
      </c>
      <c r="AQ28" s="40"/>
      <c r="AR28" s="40">
        <f>SUM(COUNTIF(G28:AK28,{"■"}))</f>
        <v>0</v>
      </c>
      <c r="AS28" s="40">
        <f>AP28+AR28</f>
        <v>0</v>
      </c>
      <c r="AT28" s="40">
        <f>SUMPRODUCT(COUNTIFS(G26:AK26,"土",G28:AK28,"&lt;&gt;")+COUNTIFS(G26:AK26,"日",G28:AK28,"&lt;&gt;"))</f>
        <v>0</v>
      </c>
      <c r="AU28" s="40">
        <f t="shared" ref="AU28" si="59">SUMPRODUCT(COUNTIFS(G26:AK26,"土",G28:AK28,"休")+COUNTIFS(G26:AK26,"日",G28:AK28,"休"))</f>
        <v>0</v>
      </c>
      <c r="AW28" s="42" t="str">
        <f t="shared" ref="AW28" si="60">IF(AT28=AU28,"達成","未達成")</f>
        <v>達成</v>
      </c>
      <c r="AY28" s="42" t="str">
        <f t="shared" ref="AY28" si="61">IF(OR(AM28&gt;=8/28,AP28&gt;=AT28),"達成","未達成")</f>
        <v>達成</v>
      </c>
    </row>
    <row r="29" spans="2:51" ht="12.75" customHeight="1" thickBot="1" x14ac:dyDescent="0.2">
      <c r="B29" s="47"/>
      <c r="C29" s="51"/>
      <c r="D29" s="56"/>
      <c r="E29" s="61"/>
      <c r="F29" s="67"/>
      <c r="G29" s="75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104"/>
      <c r="S29" s="80"/>
      <c r="T29" s="94"/>
      <c r="U29" s="99"/>
      <c r="V29" s="75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127"/>
      <c r="AL29" s="182"/>
      <c r="AM29" s="135"/>
      <c r="AN29" s="138"/>
      <c r="AO29" s="142"/>
      <c r="AP29" s="42">
        <f>SUM(COUNTIF(G29:AK29,{"休"}))</f>
        <v>0</v>
      </c>
      <c r="AT29" s="144"/>
    </row>
    <row r="30" spans="2:51" ht="12.75" customHeight="1" x14ac:dyDescent="0.15">
      <c r="B30" s="48"/>
      <c r="C30" s="52"/>
      <c r="D30" s="57" t="s">
        <v>46</v>
      </c>
      <c r="E30" s="62"/>
      <c r="F30" s="68"/>
      <c r="G30" s="76" t="str">
        <f t="shared" ref="G30:AJ30" si="62">IF(OR(ISERROR(MATCH(DATE($B$6,$B31,G$5),syuku,0)),WEEKDAY(DATE($B$6,$B31,G$5),2)&gt;=6),VLOOKUP(WEEKDAY(DATE($B$6,$B31,G$5),2),week,2,FALSE),"祝")</f>
        <v>月</v>
      </c>
      <c r="H30" s="91" t="str">
        <f t="shared" si="62"/>
        <v>火</v>
      </c>
      <c r="I30" s="91" t="str">
        <f t="shared" si="62"/>
        <v>水</v>
      </c>
      <c r="J30" s="91" t="str">
        <f t="shared" si="62"/>
        <v>木</v>
      </c>
      <c r="K30" s="91" t="str">
        <f t="shared" si="62"/>
        <v>金</v>
      </c>
      <c r="L30" s="91" t="str">
        <f t="shared" si="62"/>
        <v>土</v>
      </c>
      <c r="M30" s="91" t="str">
        <f t="shared" si="62"/>
        <v>日</v>
      </c>
      <c r="N30" s="91" t="str">
        <f t="shared" si="62"/>
        <v>月</v>
      </c>
      <c r="O30" s="91" t="str">
        <f t="shared" si="62"/>
        <v>火</v>
      </c>
      <c r="P30" s="91" t="str">
        <f t="shared" si="62"/>
        <v>水</v>
      </c>
      <c r="Q30" s="91" t="str">
        <f t="shared" si="62"/>
        <v>木</v>
      </c>
      <c r="R30" s="91" t="str">
        <f t="shared" si="62"/>
        <v>金</v>
      </c>
      <c r="S30" s="95" t="str">
        <f t="shared" si="62"/>
        <v>土</v>
      </c>
      <c r="T30" s="95" t="str">
        <f t="shared" si="62"/>
        <v>日</v>
      </c>
      <c r="U30" s="95" t="str">
        <f t="shared" si="62"/>
        <v>祝</v>
      </c>
      <c r="V30" s="91" t="str">
        <f t="shared" si="62"/>
        <v>火</v>
      </c>
      <c r="W30" s="91" t="str">
        <f t="shared" si="62"/>
        <v>水</v>
      </c>
      <c r="X30" s="91" t="str">
        <f t="shared" si="62"/>
        <v>木</v>
      </c>
      <c r="Y30" s="91" t="str">
        <f t="shared" si="62"/>
        <v>金</v>
      </c>
      <c r="Z30" s="91" t="str">
        <f t="shared" si="62"/>
        <v>土</v>
      </c>
      <c r="AA30" s="91" t="str">
        <f t="shared" si="62"/>
        <v>日</v>
      </c>
      <c r="AB30" s="91" t="str">
        <f t="shared" si="62"/>
        <v>月</v>
      </c>
      <c r="AC30" s="91" t="str">
        <f t="shared" si="62"/>
        <v>祝</v>
      </c>
      <c r="AD30" s="91" t="str">
        <f t="shared" si="62"/>
        <v>水</v>
      </c>
      <c r="AE30" s="91" t="str">
        <f t="shared" si="62"/>
        <v>木</v>
      </c>
      <c r="AF30" s="91" t="str">
        <f t="shared" si="62"/>
        <v>金</v>
      </c>
      <c r="AG30" s="91" t="str">
        <f t="shared" si="62"/>
        <v>土</v>
      </c>
      <c r="AH30" s="91" t="str">
        <f t="shared" si="62"/>
        <v>日</v>
      </c>
      <c r="AI30" s="91" t="str">
        <f t="shared" si="62"/>
        <v>月</v>
      </c>
      <c r="AJ30" s="91" t="str">
        <f t="shared" si="62"/>
        <v>火</v>
      </c>
      <c r="AK30" s="128"/>
      <c r="AL30" s="180"/>
      <c r="AM30" s="133"/>
      <c r="AN30" s="136"/>
      <c r="AO30" s="141"/>
      <c r="AP30" s="40"/>
      <c r="AQ30" s="40"/>
      <c r="AR30" s="40"/>
      <c r="AS30" s="40"/>
      <c r="AT30" s="40"/>
    </row>
    <row r="31" spans="2:51" ht="12.75" customHeight="1" x14ac:dyDescent="0.15">
      <c r="B31" s="198">
        <f>B27+1</f>
        <v>9</v>
      </c>
      <c r="C31" s="199" t="s">
        <v>2</v>
      </c>
      <c r="D31" s="55" t="s">
        <v>11</v>
      </c>
      <c r="E31" s="60"/>
      <c r="F31" s="66"/>
      <c r="G31" s="74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126"/>
      <c r="AL31" s="181" t="str">
        <f t="shared" ref="AL31" si="63">IF(AS31=0,"",AV31)</f>
        <v/>
      </c>
      <c r="AM31" s="134" t="str">
        <f t="shared" ref="AM31:AM32" si="64">IF(AS31=0,"",(AP31+AQ31)/(AS31+AQ31))</f>
        <v/>
      </c>
      <c r="AN31" s="137" t="str">
        <f t="shared" ref="AN31" si="65">IF(AS31=0,"",AX31)</f>
        <v/>
      </c>
      <c r="AO31" s="114"/>
      <c r="AP31" s="40">
        <f>SUM(COUNTIF(G31:AK31,{"休"}))</f>
        <v>0</v>
      </c>
      <c r="AQ31" s="40"/>
      <c r="AR31" s="40">
        <f>SUM(COUNTIF(G31:AK31,{"■"}))</f>
        <v>0</v>
      </c>
      <c r="AS31" s="40">
        <f>AP31+AR31</f>
        <v>0</v>
      </c>
      <c r="AT31" s="40">
        <f>SUMPRODUCT(COUNTIFS(G30:AK30,"土",G31:AK31,"&lt;&gt;")+COUNTIFS(G30:AK30,"日",G31:AK31,"&lt;&gt;"))</f>
        <v>0</v>
      </c>
      <c r="AU31" s="42">
        <f t="shared" ref="AU31" si="66">SUMPRODUCT(COUNTIFS(G30:AK30,"土",G31:AK31,"休")+COUNTIFS(G30:AK30,"日",G31:AK31,"休"))</f>
        <v>0</v>
      </c>
      <c r="AV31" s="42" t="str">
        <f t="shared" ref="AV31" si="67">IF(AT31=AU31,"達成","未達成")</f>
        <v>達成</v>
      </c>
      <c r="AX31" s="42" t="str">
        <f t="shared" ref="AX31" si="68">IF(OR(AM31&gt;=8/28,AP31&gt;=AT31),"達成","未達成")</f>
        <v>達成</v>
      </c>
    </row>
    <row r="32" spans="2:51" ht="12.75" customHeight="1" x14ac:dyDescent="0.15">
      <c r="B32" s="198"/>
      <c r="C32" s="199"/>
      <c r="D32" s="55" t="s">
        <v>13</v>
      </c>
      <c r="E32" s="60"/>
      <c r="F32" s="66"/>
      <c r="G32" s="74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126"/>
      <c r="AL32" s="181" t="str">
        <f t="shared" ref="AL32" si="69">IF(AS32=0,"",AW32)</f>
        <v/>
      </c>
      <c r="AM32" s="134" t="str">
        <f t="shared" si="64"/>
        <v/>
      </c>
      <c r="AN32" s="137" t="str">
        <f t="shared" ref="AN32" si="70">IF(AS32=0,"",AY32)</f>
        <v/>
      </c>
      <c r="AO32" s="114"/>
      <c r="AP32" s="40">
        <f>SUM(COUNTIF(G32:AK32,{"休"}))</f>
        <v>0</v>
      </c>
      <c r="AQ32" s="40"/>
      <c r="AR32" s="40">
        <f>SUM(COUNTIF(G32:AK32,{"■"}))</f>
        <v>0</v>
      </c>
      <c r="AS32" s="40">
        <f>AP32+AR32</f>
        <v>0</v>
      </c>
      <c r="AT32" s="40">
        <f>SUMPRODUCT(COUNTIFS(G30:AK30,"土",G32:AK32,"&lt;&gt;")+COUNTIFS(G30:AK30,"日",G32:AK32,"&lt;&gt;"))</f>
        <v>0</v>
      </c>
      <c r="AU32" s="40">
        <f t="shared" ref="AU32" si="71">SUMPRODUCT(COUNTIFS(G30:AK30,"土",G32:AK32,"休")+COUNTIFS(G30:AK30,"日",G32:AK32,"休"))</f>
        <v>0</v>
      </c>
      <c r="AW32" s="42" t="str">
        <f t="shared" ref="AW32" si="72">IF(AT32=AU32,"達成","未達成")</f>
        <v>達成</v>
      </c>
      <c r="AY32" s="42" t="str">
        <f t="shared" ref="AY32" si="73">IF(OR(AM32&gt;=8/28,AP32&gt;=AT32),"達成","未達成")</f>
        <v>達成</v>
      </c>
    </row>
    <row r="33" spans="2:51" ht="12.75" customHeight="1" x14ac:dyDescent="0.15">
      <c r="B33" s="47"/>
      <c r="C33" s="51"/>
      <c r="D33" s="56"/>
      <c r="E33" s="61"/>
      <c r="F33" s="67"/>
      <c r="G33" s="75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127"/>
      <c r="AL33" s="182"/>
      <c r="AM33" s="135"/>
      <c r="AN33" s="138"/>
      <c r="AO33" s="142"/>
      <c r="AP33" s="42">
        <f>SUM(COUNTIF(G33:AK33,{"休"}))</f>
        <v>0</v>
      </c>
      <c r="AT33" s="144"/>
    </row>
    <row r="34" spans="2:51" ht="12.75" customHeight="1" x14ac:dyDescent="0.15">
      <c r="B34" s="48"/>
      <c r="C34" s="52"/>
      <c r="D34" s="57" t="s">
        <v>46</v>
      </c>
      <c r="E34" s="62"/>
      <c r="F34" s="68"/>
      <c r="G34" s="76" t="str">
        <f t="shared" ref="G34:AK34" si="74">IF(OR(ISERROR(MATCH(DATE($B$6,$B35,G$5),syuku,0)),WEEKDAY(DATE($B$6,$B35,G$5),2)&gt;=6),VLOOKUP(WEEKDAY(DATE($B$6,$B35,G$5),2),week,2,FALSE),"祝")</f>
        <v>水</v>
      </c>
      <c r="H34" s="91" t="str">
        <f t="shared" si="74"/>
        <v>木</v>
      </c>
      <c r="I34" s="91" t="str">
        <f t="shared" si="74"/>
        <v>金</v>
      </c>
      <c r="J34" s="91" t="str">
        <f t="shared" si="74"/>
        <v>土</v>
      </c>
      <c r="K34" s="91" t="str">
        <f t="shared" si="74"/>
        <v>日</v>
      </c>
      <c r="L34" s="91" t="str">
        <f t="shared" si="74"/>
        <v>月</v>
      </c>
      <c r="M34" s="91" t="str">
        <f t="shared" si="74"/>
        <v>火</v>
      </c>
      <c r="N34" s="91" t="str">
        <f t="shared" si="74"/>
        <v>水</v>
      </c>
      <c r="O34" s="91" t="str">
        <f t="shared" si="74"/>
        <v>木</v>
      </c>
      <c r="P34" s="91" t="str">
        <f t="shared" si="74"/>
        <v>金</v>
      </c>
      <c r="Q34" s="91" t="str">
        <f t="shared" si="74"/>
        <v>土</v>
      </c>
      <c r="R34" s="91" t="str">
        <f t="shared" si="74"/>
        <v>日</v>
      </c>
      <c r="S34" s="91" t="str">
        <f t="shared" si="74"/>
        <v>祝</v>
      </c>
      <c r="T34" s="91" t="str">
        <f t="shared" si="74"/>
        <v>火</v>
      </c>
      <c r="U34" s="91" t="str">
        <f t="shared" si="74"/>
        <v>水</v>
      </c>
      <c r="V34" s="91" t="str">
        <f t="shared" si="74"/>
        <v>木</v>
      </c>
      <c r="W34" s="91" t="str">
        <f t="shared" si="74"/>
        <v>金</v>
      </c>
      <c r="X34" s="91" t="str">
        <f t="shared" si="74"/>
        <v>土</v>
      </c>
      <c r="Y34" s="91" t="str">
        <f t="shared" si="74"/>
        <v>日</v>
      </c>
      <c r="Z34" s="91" t="str">
        <f t="shared" si="74"/>
        <v>月</v>
      </c>
      <c r="AA34" s="91" t="str">
        <f t="shared" si="74"/>
        <v>火</v>
      </c>
      <c r="AB34" s="91" t="str">
        <f t="shared" si="74"/>
        <v>水</v>
      </c>
      <c r="AC34" s="91" t="str">
        <f t="shared" si="74"/>
        <v>木</v>
      </c>
      <c r="AD34" s="91" t="str">
        <f t="shared" si="74"/>
        <v>金</v>
      </c>
      <c r="AE34" s="91" t="str">
        <f t="shared" si="74"/>
        <v>土</v>
      </c>
      <c r="AF34" s="91" t="str">
        <f t="shared" si="74"/>
        <v>日</v>
      </c>
      <c r="AG34" s="91" t="str">
        <f t="shared" si="74"/>
        <v>月</v>
      </c>
      <c r="AH34" s="91" t="str">
        <f t="shared" si="74"/>
        <v>火</v>
      </c>
      <c r="AI34" s="91" t="str">
        <f t="shared" si="74"/>
        <v>水</v>
      </c>
      <c r="AJ34" s="91" t="str">
        <f t="shared" si="74"/>
        <v>木</v>
      </c>
      <c r="AK34" s="128" t="str">
        <f t="shared" si="74"/>
        <v>金</v>
      </c>
      <c r="AL34" s="180"/>
      <c r="AM34" s="133"/>
      <c r="AN34" s="136"/>
      <c r="AO34" s="141"/>
      <c r="AP34" s="40"/>
      <c r="AQ34" s="40"/>
      <c r="AR34" s="40"/>
      <c r="AS34" s="40"/>
      <c r="AT34" s="40"/>
    </row>
    <row r="35" spans="2:51" ht="12.75" customHeight="1" x14ac:dyDescent="0.15">
      <c r="B35" s="198">
        <f>B31+1</f>
        <v>10</v>
      </c>
      <c r="C35" s="199" t="s">
        <v>2</v>
      </c>
      <c r="D35" s="55" t="s">
        <v>11</v>
      </c>
      <c r="E35" s="60"/>
      <c r="F35" s="66"/>
      <c r="G35" s="74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126"/>
      <c r="AL35" s="181" t="str">
        <f t="shared" ref="AL35" si="75">IF(AS35=0,"",AV35)</f>
        <v/>
      </c>
      <c r="AM35" s="134" t="str">
        <f t="shared" ref="AM35:AM36" si="76">IF(AS35=0,"",(AP35+AQ35)/(AS35+AQ35))</f>
        <v/>
      </c>
      <c r="AN35" s="137" t="str">
        <f t="shared" ref="AN35" si="77">IF(AS35=0,"",AX35)</f>
        <v/>
      </c>
      <c r="AO35" s="114"/>
      <c r="AP35" s="40">
        <f>SUM(COUNTIF(G35:AK35,{"休"}))</f>
        <v>0</v>
      </c>
      <c r="AQ35" s="40"/>
      <c r="AR35" s="40">
        <f>SUM(COUNTIF(G35:AK35,{"■"}))</f>
        <v>0</v>
      </c>
      <c r="AS35" s="40">
        <f>AP35+AR35</f>
        <v>0</v>
      </c>
      <c r="AT35" s="40">
        <f>SUMPRODUCT(COUNTIFS(G34:AK34,"土",G35:AK35,"&lt;&gt;")+COUNTIFS(G34:AK34,"日",G35:AK35,"&lt;&gt;"))</f>
        <v>0</v>
      </c>
      <c r="AU35" s="42">
        <f t="shared" ref="AU35" si="78">SUMPRODUCT(COUNTIFS(G34:AK34,"土",G35:AK35,"休")+COUNTIFS(G34:AK34,"日",G35:AK35,"休"))</f>
        <v>0</v>
      </c>
      <c r="AV35" s="42" t="str">
        <f t="shared" ref="AV35" si="79">IF(AT35=AU35,"達成","未達成")</f>
        <v>達成</v>
      </c>
      <c r="AX35" s="42" t="str">
        <f t="shared" ref="AX35" si="80">IF(OR(AM35&gt;=8/28,AP35&gt;=AT35),"達成","未達成")</f>
        <v>達成</v>
      </c>
    </row>
    <row r="36" spans="2:51" ht="12.75" customHeight="1" x14ac:dyDescent="0.15">
      <c r="B36" s="198"/>
      <c r="C36" s="199"/>
      <c r="D36" s="55" t="s">
        <v>13</v>
      </c>
      <c r="E36" s="60"/>
      <c r="F36" s="66"/>
      <c r="G36" s="74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126"/>
      <c r="AL36" s="181" t="str">
        <f t="shared" ref="AL36" si="81">IF(AS36=0,"",AW36)</f>
        <v/>
      </c>
      <c r="AM36" s="134" t="str">
        <f t="shared" si="76"/>
        <v/>
      </c>
      <c r="AN36" s="137" t="str">
        <f t="shared" ref="AN36" si="82">IF(AS36=0,"",AY36)</f>
        <v/>
      </c>
      <c r="AO36" s="114"/>
      <c r="AP36" s="40">
        <f>SUM(COUNTIF(G36:AK36,{"休"}))</f>
        <v>0</v>
      </c>
      <c r="AQ36" s="40"/>
      <c r="AR36" s="40">
        <f>SUM(COUNTIF(G36:AK36,{"■"}))</f>
        <v>0</v>
      </c>
      <c r="AS36" s="40">
        <f>AP36+AR36</f>
        <v>0</v>
      </c>
      <c r="AT36" s="40">
        <f>SUMPRODUCT(COUNTIFS(G34:AK34,"土",G36:AK36,"&lt;&gt;")+COUNTIFS(G34:AK34,"日",G36:AK36,"&lt;&gt;"))</f>
        <v>0</v>
      </c>
      <c r="AU36" s="40">
        <f t="shared" ref="AU36" si="83">SUMPRODUCT(COUNTIFS(G34:AK34,"土",G36:AK36,"休")+COUNTIFS(G34:AK34,"日",G36:AK36,"休"))</f>
        <v>0</v>
      </c>
      <c r="AW36" s="42" t="str">
        <f t="shared" ref="AW36" si="84">IF(AT36=AU36,"達成","未達成")</f>
        <v>達成</v>
      </c>
      <c r="AY36" s="42" t="str">
        <f t="shared" ref="AY36" si="85">IF(OR(AM36&gt;=8/28,AP36&gt;=AT36),"達成","未達成")</f>
        <v>達成</v>
      </c>
    </row>
    <row r="37" spans="2:51" ht="12.75" customHeight="1" x14ac:dyDescent="0.15">
      <c r="B37" s="47"/>
      <c r="C37" s="51"/>
      <c r="D37" s="56"/>
      <c r="E37" s="61"/>
      <c r="F37" s="67"/>
      <c r="G37" s="75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127"/>
      <c r="AL37" s="182"/>
      <c r="AM37" s="135"/>
      <c r="AN37" s="138"/>
      <c r="AO37" s="142"/>
      <c r="AP37" s="42">
        <f>SUM(COUNTIF(G37:AK37,{"休"}))</f>
        <v>0</v>
      </c>
      <c r="AT37" s="144"/>
    </row>
    <row r="38" spans="2:51" ht="12.75" customHeight="1" x14ac:dyDescent="0.15">
      <c r="B38" s="48"/>
      <c r="C38" s="52"/>
      <c r="D38" s="57" t="s">
        <v>46</v>
      </c>
      <c r="E38" s="62"/>
      <c r="F38" s="68"/>
      <c r="G38" s="76" t="str">
        <f t="shared" ref="G38:AJ38" si="86">IF(OR(ISERROR(MATCH(DATE($B$6,$B39,G$5),syuku,0)),WEEKDAY(DATE($B$6,$B39,G$5),2)&gt;=6),VLOOKUP(WEEKDAY(DATE($B$6,$B39,G$5),2),week,2,FALSE),"祝")</f>
        <v>土</v>
      </c>
      <c r="H38" s="91" t="str">
        <f t="shared" si="86"/>
        <v>日</v>
      </c>
      <c r="I38" s="91" t="str">
        <f t="shared" si="86"/>
        <v>祝</v>
      </c>
      <c r="J38" s="91" t="str">
        <f t="shared" si="86"/>
        <v>火</v>
      </c>
      <c r="K38" s="91" t="str">
        <f t="shared" si="86"/>
        <v>水</v>
      </c>
      <c r="L38" s="91" t="str">
        <f t="shared" si="86"/>
        <v>木</v>
      </c>
      <c r="M38" s="91" t="str">
        <f t="shared" si="86"/>
        <v>金</v>
      </c>
      <c r="N38" s="91" t="str">
        <f t="shared" si="86"/>
        <v>土</v>
      </c>
      <c r="O38" s="91" t="str">
        <f t="shared" si="86"/>
        <v>日</v>
      </c>
      <c r="P38" s="91" t="str">
        <f t="shared" si="86"/>
        <v>月</v>
      </c>
      <c r="Q38" s="91" t="str">
        <f t="shared" si="86"/>
        <v>火</v>
      </c>
      <c r="R38" s="91" t="str">
        <f t="shared" si="86"/>
        <v>水</v>
      </c>
      <c r="S38" s="91" t="str">
        <f t="shared" si="86"/>
        <v>木</v>
      </c>
      <c r="T38" s="91" t="str">
        <f t="shared" si="86"/>
        <v>金</v>
      </c>
      <c r="U38" s="91" t="str">
        <f t="shared" si="86"/>
        <v>土</v>
      </c>
      <c r="V38" s="91" t="str">
        <f t="shared" si="86"/>
        <v>日</v>
      </c>
      <c r="W38" s="91" t="str">
        <f t="shared" si="86"/>
        <v>月</v>
      </c>
      <c r="X38" s="91" t="str">
        <f t="shared" si="86"/>
        <v>火</v>
      </c>
      <c r="Y38" s="91" t="str">
        <f t="shared" si="86"/>
        <v>水</v>
      </c>
      <c r="Z38" s="91" t="str">
        <f t="shared" si="86"/>
        <v>木</v>
      </c>
      <c r="AA38" s="91" t="str">
        <f t="shared" si="86"/>
        <v>金</v>
      </c>
      <c r="AB38" s="91" t="str">
        <f t="shared" si="86"/>
        <v>土</v>
      </c>
      <c r="AC38" s="91" t="str">
        <f t="shared" si="86"/>
        <v>日</v>
      </c>
      <c r="AD38" s="91" t="str">
        <f t="shared" si="86"/>
        <v>祝</v>
      </c>
      <c r="AE38" s="91" t="str">
        <f t="shared" si="86"/>
        <v>火</v>
      </c>
      <c r="AF38" s="91" t="str">
        <f t="shared" si="86"/>
        <v>水</v>
      </c>
      <c r="AG38" s="91" t="str">
        <f t="shared" si="86"/>
        <v>木</v>
      </c>
      <c r="AH38" s="91" t="str">
        <f t="shared" si="86"/>
        <v>金</v>
      </c>
      <c r="AI38" s="91" t="str">
        <f t="shared" si="86"/>
        <v>土</v>
      </c>
      <c r="AJ38" s="91" t="str">
        <f t="shared" si="86"/>
        <v>日</v>
      </c>
      <c r="AK38" s="128"/>
      <c r="AL38" s="180"/>
      <c r="AM38" s="133"/>
      <c r="AN38" s="136"/>
      <c r="AO38" s="141"/>
      <c r="AP38" s="40"/>
      <c r="AQ38" s="40"/>
      <c r="AR38" s="40"/>
      <c r="AS38" s="40"/>
      <c r="AT38" s="40"/>
    </row>
    <row r="39" spans="2:51" ht="12.75" customHeight="1" x14ac:dyDescent="0.15">
      <c r="B39" s="198">
        <f>B35+1</f>
        <v>11</v>
      </c>
      <c r="C39" s="199" t="s">
        <v>2</v>
      </c>
      <c r="D39" s="55" t="s">
        <v>11</v>
      </c>
      <c r="E39" s="60"/>
      <c r="F39" s="66"/>
      <c r="G39" s="74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126"/>
      <c r="AL39" s="181" t="str">
        <f t="shared" ref="AL39" si="87">IF(AS39=0,"",AV39)</f>
        <v/>
      </c>
      <c r="AM39" s="134" t="str">
        <f t="shared" ref="AM39:AM40" si="88">IF(AS39=0,"",(AP39+AQ39)/(AS39+AQ39))</f>
        <v/>
      </c>
      <c r="AN39" s="137" t="str">
        <f t="shared" ref="AN39" si="89">IF(AS39=0,"",AX39)</f>
        <v/>
      </c>
      <c r="AO39" s="114"/>
      <c r="AP39" s="40">
        <f>SUM(COUNTIF(G39:AK39,{"休"}))</f>
        <v>0</v>
      </c>
      <c r="AQ39" s="40"/>
      <c r="AR39" s="40">
        <f>SUM(COUNTIF(G39:AK39,{"■"}))</f>
        <v>0</v>
      </c>
      <c r="AS39" s="40">
        <f>AP39+AR39</f>
        <v>0</v>
      </c>
      <c r="AT39" s="40">
        <f>SUMPRODUCT(COUNTIFS(G38:AK38,"土",G39:AK39,"&lt;&gt;")+COUNTIFS(G38:AK38,"日",G39:AK39,"&lt;&gt;"))</f>
        <v>0</v>
      </c>
      <c r="AU39" s="42">
        <f t="shared" ref="AU39" si="90">SUMPRODUCT(COUNTIFS(G38:AK38,"土",G39:AK39,"休")+COUNTIFS(G38:AK38,"日",G39:AK39,"休"))</f>
        <v>0</v>
      </c>
      <c r="AV39" s="42" t="str">
        <f t="shared" ref="AV39" si="91">IF(AT39=AU39,"達成","未達成")</f>
        <v>達成</v>
      </c>
      <c r="AX39" s="42" t="str">
        <f t="shared" ref="AX39" si="92">IF(OR(AM39&gt;=8/28,AP39&gt;=AT39),"達成","未達成")</f>
        <v>達成</v>
      </c>
    </row>
    <row r="40" spans="2:51" ht="12.75" customHeight="1" x14ac:dyDescent="0.15">
      <c r="B40" s="198"/>
      <c r="C40" s="199"/>
      <c r="D40" s="55" t="s">
        <v>13</v>
      </c>
      <c r="E40" s="60"/>
      <c r="F40" s="66"/>
      <c r="G40" s="74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126"/>
      <c r="AL40" s="181" t="str">
        <f t="shared" ref="AL40" si="93">IF(AS40=0,"",AW40)</f>
        <v/>
      </c>
      <c r="AM40" s="134" t="str">
        <f t="shared" si="88"/>
        <v/>
      </c>
      <c r="AN40" s="137" t="str">
        <f t="shared" ref="AN40" si="94">IF(AS40=0,"",AY40)</f>
        <v/>
      </c>
      <c r="AO40" s="114"/>
      <c r="AP40" s="40">
        <f>SUM(COUNTIF(G40:AK40,{"休"}))</f>
        <v>0</v>
      </c>
      <c r="AQ40" s="40"/>
      <c r="AR40" s="40">
        <f>SUM(COUNTIF(G40:AK40,{"■"}))</f>
        <v>0</v>
      </c>
      <c r="AS40" s="40">
        <f>AP40+AR40</f>
        <v>0</v>
      </c>
      <c r="AT40" s="40">
        <f>SUMPRODUCT(COUNTIFS(G38:AK38,"土",G40:AK40,"&lt;&gt;")+COUNTIFS(G38:AK38,"日",G40:AK40,"&lt;&gt;"))</f>
        <v>0</v>
      </c>
      <c r="AU40" s="40">
        <f t="shared" ref="AU40" si="95">SUMPRODUCT(COUNTIFS(G38:AK38,"土",G40:AK40,"休")+COUNTIFS(G38:AK38,"日",G40:AK40,"休"))</f>
        <v>0</v>
      </c>
      <c r="AW40" s="42" t="str">
        <f t="shared" ref="AW40" si="96">IF(AT40=AU40,"達成","未達成")</f>
        <v>達成</v>
      </c>
      <c r="AY40" s="42" t="str">
        <f t="shared" ref="AY40" si="97">IF(OR(AM40&gt;=8/28,AP40&gt;=AT40),"達成","未達成")</f>
        <v>達成</v>
      </c>
    </row>
    <row r="41" spans="2:51" ht="12.75" customHeight="1" thickBot="1" x14ac:dyDescent="0.2">
      <c r="B41" s="47"/>
      <c r="C41" s="51"/>
      <c r="D41" s="56"/>
      <c r="E41" s="61"/>
      <c r="F41" s="67"/>
      <c r="G41" s="75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2"/>
      <c r="AJ41" s="92"/>
      <c r="AK41" s="129"/>
      <c r="AL41" s="182"/>
      <c r="AM41" s="135"/>
      <c r="AN41" s="138"/>
      <c r="AO41" s="142"/>
      <c r="AP41" s="42">
        <f>SUM(COUNTIF(G41:AK41,{"休"}))</f>
        <v>0</v>
      </c>
      <c r="AT41" s="144"/>
    </row>
    <row r="42" spans="2:51" ht="12.75" customHeight="1" x14ac:dyDescent="0.15">
      <c r="B42" s="48"/>
      <c r="C42" s="52"/>
      <c r="D42" s="57" t="s">
        <v>46</v>
      </c>
      <c r="E42" s="62"/>
      <c r="F42" s="68"/>
      <c r="G42" s="76" t="str">
        <f t="shared" ref="G42:AI42" si="98">IF(OR(ISERROR(MATCH(DATE($B$6,$B43,G$5),syuku,0)),WEEKDAY(DATE($B$6,$B43,G$5),2)&gt;=6),VLOOKUP(WEEKDAY(DATE($B$6,$B43,G$5),2),week,2,FALSE),"祝")</f>
        <v>月</v>
      </c>
      <c r="H42" s="91" t="str">
        <f t="shared" si="98"/>
        <v>火</v>
      </c>
      <c r="I42" s="91" t="str">
        <f t="shared" si="98"/>
        <v>水</v>
      </c>
      <c r="J42" s="91" t="str">
        <f t="shared" si="98"/>
        <v>木</v>
      </c>
      <c r="K42" s="91" t="str">
        <f t="shared" si="98"/>
        <v>金</v>
      </c>
      <c r="L42" s="91" t="str">
        <f t="shared" si="98"/>
        <v>土</v>
      </c>
      <c r="M42" s="91" t="str">
        <f t="shared" si="98"/>
        <v>日</v>
      </c>
      <c r="N42" s="91" t="str">
        <f t="shared" si="98"/>
        <v>月</v>
      </c>
      <c r="O42" s="91" t="str">
        <f t="shared" si="98"/>
        <v>火</v>
      </c>
      <c r="P42" s="91" t="str">
        <f t="shared" si="98"/>
        <v>水</v>
      </c>
      <c r="Q42" s="91" t="str">
        <f t="shared" si="98"/>
        <v>木</v>
      </c>
      <c r="R42" s="91" t="str">
        <f t="shared" si="98"/>
        <v>金</v>
      </c>
      <c r="S42" s="91" t="str">
        <f t="shared" si="98"/>
        <v>土</v>
      </c>
      <c r="T42" s="91" t="str">
        <f t="shared" si="98"/>
        <v>日</v>
      </c>
      <c r="U42" s="91" t="str">
        <f t="shared" si="98"/>
        <v>月</v>
      </c>
      <c r="V42" s="91" t="str">
        <f t="shared" si="98"/>
        <v>火</v>
      </c>
      <c r="W42" s="91" t="str">
        <f t="shared" si="98"/>
        <v>水</v>
      </c>
      <c r="X42" s="91" t="str">
        <f t="shared" si="98"/>
        <v>木</v>
      </c>
      <c r="Y42" s="91" t="str">
        <f t="shared" si="98"/>
        <v>金</v>
      </c>
      <c r="Z42" s="91" t="str">
        <f t="shared" si="98"/>
        <v>土</v>
      </c>
      <c r="AA42" s="91" t="str">
        <f t="shared" si="98"/>
        <v>日</v>
      </c>
      <c r="AB42" s="91" t="str">
        <f t="shared" si="98"/>
        <v>月</v>
      </c>
      <c r="AC42" s="91" t="str">
        <f t="shared" si="98"/>
        <v>火</v>
      </c>
      <c r="AD42" s="91" t="str">
        <f t="shared" si="98"/>
        <v>水</v>
      </c>
      <c r="AE42" s="91" t="str">
        <f t="shared" si="98"/>
        <v>木</v>
      </c>
      <c r="AF42" s="91" t="str">
        <f t="shared" si="98"/>
        <v>金</v>
      </c>
      <c r="AG42" s="91" t="str">
        <f t="shared" si="98"/>
        <v>土</v>
      </c>
      <c r="AH42" s="102" t="str">
        <f t="shared" si="98"/>
        <v>日</v>
      </c>
      <c r="AI42" s="102" t="str">
        <f t="shared" si="98"/>
        <v>月</v>
      </c>
      <c r="AJ42" s="78" t="s">
        <v>136</v>
      </c>
      <c r="AK42" s="97" t="s">
        <v>136</v>
      </c>
      <c r="AL42" s="180"/>
      <c r="AM42" s="133"/>
      <c r="AN42" s="136"/>
      <c r="AO42" s="141"/>
      <c r="AP42" s="40"/>
      <c r="AQ42" s="40"/>
      <c r="AR42" s="40"/>
      <c r="AS42" s="40"/>
      <c r="AT42" s="40"/>
    </row>
    <row r="43" spans="2:51" ht="12.75" customHeight="1" x14ac:dyDescent="0.15">
      <c r="B43" s="198">
        <f>B39+1</f>
        <v>12</v>
      </c>
      <c r="C43" s="199" t="s">
        <v>2</v>
      </c>
      <c r="D43" s="55" t="s">
        <v>11</v>
      </c>
      <c r="E43" s="60"/>
      <c r="F43" s="66"/>
      <c r="G43" s="74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103"/>
      <c r="AI43" s="103"/>
      <c r="AJ43" s="79"/>
      <c r="AK43" s="98"/>
      <c r="AL43" s="181" t="str">
        <f t="shared" ref="AL43" si="99">IF(AS43=0,"",AV43)</f>
        <v/>
      </c>
      <c r="AM43" s="134" t="str">
        <f t="shared" ref="AM43:AM44" si="100">IF(AS43=0,"",(AP43+AQ43)/(AS43+AQ43))</f>
        <v/>
      </c>
      <c r="AN43" s="137" t="str">
        <f t="shared" ref="AN43" si="101">IF(AS43=0,"",AX43)</f>
        <v/>
      </c>
      <c r="AO43" s="114"/>
      <c r="AP43" s="40">
        <f>SUM(COUNTIF(G43:AK43,{"休"}))</f>
        <v>0</v>
      </c>
      <c r="AQ43" s="40"/>
      <c r="AR43" s="40">
        <f>SUM(COUNTIF(G43:AK43,{"■"}))</f>
        <v>0</v>
      </c>
      <c r="AS43" s="40">
        <f>AP43+AR43</f>
        <v>0</v>
      </c>
      <c r="AT43" s="40">
        <f>SUMPRODUCT(COUNTIFS(G42:AK42,"土",G43:AK43,"&lt;&gt;")+COUNTIFS(G42:AK42,"日",G43:AK43,"&lt;&gt;"))</f>
        <v>0</v>
      </c>
      <c r="AU43" s="42">
        <f t="shared" ref="AU43" si="102">SUMPRODUCT(COUNTIFS(G42:AK42,"土",G43:AK43,"休")+COUNTIFS(G42:AK42,"日",G43:AK43,"休"))</f>
        <v>0</v>
      </c>
      <c r="AV43" s="42" t="str">
        <f t="shared" ref="AV43" si="103">IF(AT43=AU43,"達成","未達成")</f>
        <v>達成</v>
      </c>
      <c r="AX43" s="42" t="str">
        <f t="shared" ref="AX43" si="104">IF(OR(AM43&gt;=8/28,AP43&gt;=AT43),"達成","未達成")</f>
        <v>達成</v>
      </c>
    </row>
    <row r="44" spans="2:51" ht="12.75" customHeight="1" x14ac:dyDescent="0.15">
      <c r="B44" s="198"/>
      <c r="C44" s="199"/>
      <c r="D44" s="55" t="s">
        <v>13</v>
      </c>
      <c r="E44" s="60"/>
      <c r="F44" s="66"/>
      <c r="G44" s="74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103"/>
      <c r="AI44" s="103"/>
      <c r="AJ44" s="79"/>
      <c r="AK44" s="98"/>
      <c r="AL44" s="181" t="str">
        <f t="shared" ref="AL44" si="105">IF(AS44=0,"",AW44)</f>
        <v/>
      </c>
      <c r="AM44" s="134" t="str">
        <f t="shared" si="100"/>
        <v/>
      </c>
      <c r="AN44" s="137" t="str">
        <f t="shared" ref="AN44" si="106">IF(AS44=0,"",AY44)</f>
        <v/>
      </c>
      <c r="AO44" s="114"/>
      <c r="AP44" s="40">
        <f>SUM(COUNTIF(G44:AK44,{"休"}))</f>
        <v>0</v>
      </c>
      <c r="AQ44" s="40"/>
      <c r="AR44" s="40">
        <f>SUM(COUNTIF(G44:AK44,{"■"}))</f>
        <v>0</v>
      </c>
      <c r="AS44" s="40">
        <f>AP44+AR44</f>
        <v>0</v>
      </c>
      <c r="AT44" s="40">
        <f>SUMPRODUCT(COUNTIFS(G42:AK42,"土",G44:AK44,"&lt;&gt;")+COUNTIFS(G42:AK42,"日",G44:AK44,"&lt;&gt;"))</f>
        <v>0</v>
      </c>
      <c r="AU44" s="40">
        <f t="shared" ref="AU44" si="107">SUMPRODUCT(COUNTIFS(G42:AK42,"土",G44:AK44,"休")+COUNTIFS(G42:AK42,"日",G44:AK44,"休"))</f>
        <v>0</v>
      </c>
      <c r="AW44" s="42" t="str">
        <f t="shared" ref="AW44" si="108">IF(AT44=AU44,"達成","未達成")</f>
        <v>達成</v>
      </c>
      <c r="AY44" s="42" t="str">
        <f t="shared" ref="AY44" si="109">IF(OR(AM44&gt;=8/28,AP44&gt;=AT44),"達成","未達成")</f>
        <v>達成</v>
      </c>
    </row>
    <row r="45" spans="2:51" ht="12.75" customHeight="1" thickBot="1" x14ac:dyDescent="0.2">
      <c r="B45" s="47"/>
      <c r="C45" s="51"/>
      <c r="D45" s="56"/>
      <c r="E45" s="61"/>
      <c r="F45" s="67"/>
      <c r="G45" s="77"/>
      <c r="H45" s="92"/>
      <c r="I45" s="92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104"/>
      <c r="AI45" s="104"/>
      <c r="AJ45" s="80"/>
      <c r="AK45" s="99"/>
      <c r="AL45" s="182"/>
      <c r="AM45" s="135"/>
      <c r="AN45" s="138"/>
      <c r="AO45" s="142"/>
      <c r="AP45" s="42">
        <f>SUM(COUNTIF(G45:AK45,{"休"}))</f>
        <v>0</v>
      </c>
      <c r="AT45" s="144"/>
    </row>
    <row r="46" spans="2:51" ht="12.75" customHeight="1" x14ac:dyDescent="0.15">
      <c r="B46" s="186">
        <f>B6+1</f>
        <v>2026</v>
      </c>
      <c r="C46" s="206"/>
      <c r="D46" s="57" t="s">
        <v>46</v>
      </c>
      <c r="E46" s="62"/>
      <c r="F46" s="62"/>
      <c r="G46" s="78" t="s">
        <v>136</v>
      </c>
      <c r="H46" s="93" t="s">
        <v>136</v>
      </c>
      <c r="I46" s="93" t="s">
        <v>136</v>
      </c>
      <c r="J46" s="97" t="s">
        <v>136</v>
      </c>
      <c r="K46" s="91" t="str">
        <f t="shared" ref="K46:AK46" si="110">IF(OR(ISERROR(MATCH(DATE($B$46,$B47,K$5),syuku,0)),WEEKDAY(DATE($B$46,$B47,K$5),2)&gt;=6),VLOOKUP(WEEKDAY(DATE($B$46,$B47,K$5),2),week,2,FALSE),"祝")</f>
        <v>月</v>
      </c>
      <c r="L46" s="91" t="str">
        <f t="shared" si="110"/>
        <v>火</v>
      </c>
      <c r="M46" s="91" t="str">
        <f t="shared" si="110"/>
        <v>水</v>
      </c>
      <c r="N46" s="91" t="str">
        <f t="shared" si="110"/>
        <v>木</v>
      </c>
      <c r="O46" s="91" t="str">
        <f t="shared" si="110"/>
        <v>金</v>
      </c>
      <c r="P46" s="91" t="str">
        <f t="shared" si="110"/>
        <v>土</v>
      </c>
      <c r="Q46" s="91" t="str">
        <f t="shared" si="110"/>
        <v>日</v>
      </c>
      <c r="R46" s="91" t="str">
        <f t="shared" si="110"/>
        <v>祝</v>
      </c>
      <c r="S46" s="91" t="str">
        <f t="shared" si="110"/>
        <v>火</v>
      </c>
      <c r="T46" s="91" t="str">
        <f t="shared" si="110"/>
        <v>水</v>
      </c>
      <c r="U46" s="91" t="str">
        <f t="shared" si="110"/>
        <v>木</v>
      </c>
      <c r="V46" s="91" t="str">
        <f t="shared" si="110"/>
        <v>金</v>
      </c>
      <c r="W46" s="91" t="str">
        <f t="shared" si="110"/>
        <v>土</v>
      </c>
      <c r="X46" s="91" t="str">
        <f t="shared" si="110"/>
        <v>日</v>
      </c>
      <c r="Y46" s="91" t="str">
        <f t="shared" si="110"/>
        <v>月</v>
      </c>
      <c r="Z46" s="91" t="str">
        <f t="shared" si="110"/>
        <v>火</v>
      </c>
      <c r="AA46" s="91" t="str">
        <f t="shared" si="110"/>
        <v>水</v>
      </c>
      <c r="AB46" s="91" t="str">
        <f t="shared" si="110"/>
        <v>木</v>
      </c>
      <c r="AC46" s="91" t="str">
        <f t="shared" si="110"/>
        <v>金</v>
      </c>
      <c r="AD46" s="91" t="str">
        <f t="shared" si="110"/>
        <v>土</v>
      </c>
      <c r="AE46" s="91" t="str">
        <f t="shared" si="110"/>
        <v>日</v>
      </c>
      <c r="AF46" s="91" t="str">
        <f t="shared" si="110"/>
        <v>月</v>
      </c>
      <c r="AG46" s="91" t="str">
        <f t="shared" si="110"/>
        <v>火</v>
      </c>
      <c r="AH46" s="91" t="str">
        <f t="shared" si="110"/>
        <v>水</v>
      </c>
      <c r="AI46" s="95" t="str">
        <f t="shared" si="110"/>
        <v>木</v>
      </c>
      <c r="AJ46" s="95" t="str">
        <f t="shared" si="110"/>
        <v>金</v>
      </c>
      <c r="AK46" s="130" t="str">
        <f t="shared" si="110"/>
        <v>土</v>
      </c>
      <c r="AL46" s="180"/>
      <c r="AM46" s="133"/>
      <c r="AN46" s="136"/>
      <c r="AO46" s="141"/>
      <c r="AP46" s="40"/>
      <c r="AQ46" s="40"/>
      <c r="AR46" s="40"/>
      <c r="AS46" s="40"/>
      <c r="AT46" s="40"/>
    </row>
    <row r="47" spans="2:51" ht="12.75" customHeight="1" x14ac:dyDescent="0.15">
      <c r="B47" s="198">
        <f>B7-2</f>
        <v>1</v>
      </c>
      <c r="C47" s="199" t="s">
        <v>2</v>
      </c>
      <c r="D47" s="55" t="s">
        <v>11</v>
      </c>
      <c r="E47" s="60"/>
      <c r="F47" s="60"/>
      <c r="G47" s="79"/>
      <c r="H47" s="89"/>
      <c r="I47" s="89"/>
      <c r="J47" s="98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126"/>
      <c r="AL47" s="181" t="str">
        <f t="shared" ref="AL47" si="111">IF(AS47=0,"",AV47)</f>
        <v/>
      </c>
      <c r="AM47" s="134" t="str">
        <f t="shared" ref="AM47:AM48" si="112">IF(AS47=0,"",(AP47+AQ47)/(AS47+AQ47))</f>
        <v/>
      </c>
      <c r="AN47" s="137" t="str">
        <f t="shared" ref="AN47" si="113">IF(AS47=0,"",AX47)</f>
        <v/>
      </c>
      <c r="AO47" s="114"/>
      <c r="AP47" s="40">
        <f>SUM(COUNTIF(G47:AK47,{"休"}))</f>
        <v>0</v>
      </c>
      <c r="AQ47" s="40"/>
      <c r="AR47" s="40">
        <f>SUM(COUNTIF(G47:AK47,{"■"}))</f>
        <v>0</v>
      </c>
      <c r="AS47" s="40">
        <f>AP47+AR47</f>
        <v>0</v>
      </c>
      <c r="AT47" s="40">
        <f>SUMPRODUCT(COUNTIFS(G46:AK46,"土",G47:AK47,"&lt;&gt;")+COUNTIFS(G46:AK46,"日",G47:AK47,"&lt;&gt;"))</f>
        <v>0</v>
      </c>
      <c r="AU47" s="42">
        <f t="shared" ref="AU47" si="114">SUMPRODUCT(COUNTIFS(G46:AK46,"土",G47:AK47,"休")+COUNTIFS(G46:AK46,"日",G47:AK47,"休"))</f>
        <v>0</v>
      </c>
      <c r="AV47" s="42" t="str">
        <f t="shared" ref="AV47" si="115">IF(AT47=AU47,"達成","未達成")</f>
        <v>達成</v>
      </c>
      <c r="AX47" s="42" t="str">
        <f t="shared" ref="AX47" si="116">IF(OR(AM47&gt;=8/28,AP47&gt;=AT47),"達成","未達成")</f>
        <v>達成</v>
      </c>
    </row>
    <row r="48" spans="2:51" ht="12.75" customHeight="1" x14ac:dyDescent="0.15">
      <c r="B48" s="198"/>
      <c r="C48" s="199"/>
      <c r="D48" s="55" t="s">
        <v>13</v>
      </c>
      <c r="E48" s="60"/>
      <c r="F48" s="60"/>
      <c r="G48" s="79"/>
      <c r="H48" s="89"/>
      <c r="I48" s="89"/>
      <c r="J48" s="98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126"/>
      <c r="AL48" s="181" t="str">
        <f t="shared" ref="AL48" si="117">IF(AS48=0,"",AW48)</f>
        <v/>
      </c>
      <c r="AM48" s="134" t="str">
        <f t="shared" si="112"/>
        <v/>
      </c>
      <c r="AN48" s="137" t="str">
        <f t="shared" ref="AN48" si="118">IF(AS48=0,"",AY48)</f>
        <v/>
      </c>
      <c r="AO48" s="114"/>
      <c r="AP48" s="40">
        <f>SUM(COUNTIF(G48:AK48,{"休"}))</f>
        <v>0</v>
      </c>
      <c r="AQ48" s="40"/>
      <c r="AR48" s="40">
        <f>SUM(COUNTIF(G48:AK48,{"■"}))</f>
        <v>0</v>
      </c>
      <c r="AS48" s="40">
        <f>AP48+AR48</f>
        <v>0</v>
      </c>
      <c r="AT48" s="40">
        <f>SUMPRODUCT(COUNTIFS(G46:AK46,"土",G48:AK48,"&lt;&gt;")+COUNTIFS(G46:AK46,"日",G48:AK48,"&lt;&gt;"))</f>
        <v>0</v>
      </c>
      <c r="AU48" s="40">
        <f t="shared" ref="AU48" si="119">SUMPRODUCT(COUNTIFS(G46:AK46,"土",G48:AK48,"休")+COUNTIFS(G46:AK46,"日",G48:AK48,"休"))</f>
        <v>0</v>
      </c>
      <c r="AW48" s="42" t="str">
        <f t="shared" ref="AW48" si="120">IF(AT48=AU48,"達成","未達成")</f>
        <v>達成</v>
      </c>
      <c r="AY48" s="42" t="str">
        <f t="shared" ref="AY48" si="121">IF(OR(AM48&gt;=8/28,AP48&gt;=AT48),"達成","未達成")</f>
        <v>達成</v>
      </c>
    </row>
    <row r="49" spans="2:51" ht="12.75" customHeight="1" thickBot="1" x14ac:dyDescent="0.2">
      <c r="B49" s="47"/>
      <c r="C49" s="51"/>
      <c r="D49" s="56"/>
      <c r="E49" s="61"/>
      <c r="F49" s="61"/>
      <c r="G49" s="80"/>
      <c r="H49" s="94"/>
      <c r="I49" s="94"/>
      <c r="J49" s="99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127"/>
      <c r="AL49" s="182"/>
      <c r="AM49" s="135"/>
      <c r="AN49" s="138"/>
      <c r="AO49" s="142"/>
      <c r="AP49" s="42">
        <f>SUM(COUNTIF(G49:AK49,{"休"}))</f>
        <v>0</v>
      </c>
      <c r="AT49" s="144"/>
    </row>
    <row r="50" spans="2:51" ht="12.75" customHeight="1" x14ac:dyDescent="0.15">
      <c r="B50" s="48"/>
      <c r="C50" s="52"/>
      <c r="D50" s="57" t="s">
        <v>46</v>
      </c>
      <c r="E50" s="62"/>
      <c r="F50" s="68"/>
      <c r="G50" s="81" t="str">
        <f t="shared" ref="G50:AH50" si="122">IF(OR(ISERROR(MATCH(DATE($B$46,$B51,G$5),syuku,0)),WEEKDAY(DATE($B$46,$B51,G$5),2)&gt;=6),VLOOKUP(WEEKDAY(DATE($B$46,$B51,G$5),2),week,2,FALSE),"祝")</f>
        <v>日</v>
      </c>
      <c r="H50" s="95" t="str">
        <f t="shared" si="122"/>
        <v>月</v>
      </c>
      <c r="I50" s="95" t="str">
        <f t="shared" si="122"/>
        <v>火</v>
      </c>
      <c r="J50" s="91" t="str">
        <f t="shared" si="122"/>
        <v>水</v>
      </c>
      <c r="K50" s="91" t="str">
        <f t="shared" si="122"/>
        <v>木</v>
      </c>
      <c r="L50" s="91" t="str">
        <f t="shared" si="122"/>
        <v>金</v>
      </c>
      <c r="M50" s="91" t="str">
        <f t="shared" si="122"/>
        <v>土</v>
      </c>
      <c r="N50" s="91" t="str">
        <f t="shared" si="122"/>
        <v>日</v>
      </c>
      <c r="O50" s="91" t="str">
        <f t="shared" si="122"/>
        <v>月</v>
      </c>
      <c r="P50" s="91" t="str">
        <f t="shared" si="122"/>
        <v>火</v>
      </c>
      <c r="Q50" s="91" t="str">
        <f t="shared" si="122"/>
        <v>祝</v>
      </c>
      <c r="R50" s="91" t="str">
        <f t="shared" si="122"/>
        <v>木</v>
      </c>
      <c r="S50" s="91" t="str">
        <f t="shared" si="122"/>
        <v>金</v>
      </c>
      <c r="T50" s="91" t="str">
        <f t="shared" si="122"/>
        <v>土</v>
      </c>
      <c r="U50" s="91" t="str">
        <f t="shared" si="122"/>
        <v>日</v>
      </c>
      <c r="V50" s="91" t="str">
        <f t="shared" si="122"/>
        <v>月</v>
      </c>
      <c r="W50" s="91" t="str">
        <f t="shared" si="122"/>
        <v>火</v>
      </c>
      <c r="X50" s="91" t="str">
        <f t="shared" si="122"/>
        <v>水</v>
      </c>
      <c r="Y50" s="91" t="str">
        <f t="shared" si="122"/>
        <v>木</v>
      </c>
      <c r="Z50" s="91" t="str">
        <f t="shared" si="122"/>
        <v>金</v>
      </c>
      <c r="AA50" s="91" t="str">
        <f t="shared" si="122"/>
        <v>土</v>
      </c>
      <c r="AB50" s="91" t="str">
        <f t="shared" si="122"/>
        <v>日</v>
      </c>
      <c r="AC50" s="91" t="str">
        <f t="shared" si="122"/>
        <v>祝</v>
      </c>
      <c r="AD50" s="91" t="str">
        <f t="shared" si="122"/>
        <v>火</v>
      </c>
      <c r="AE50" s="91" t="str">
        <f t="shared" si="122"/>
        <v>水</v>
      </c>
      <c r="AF50" s="91" t="str">
        <f t="shared" si="122"/>
        <v>木</v>
      </c>
      <c r="AG50" s="91" t="str">
        <f t="shared" si="122"/>
        <v>金</v>
      </c>
      <c r="AH50" s="91" t="str">
        <f t="shared" si="122"/>
        <v>土</v>
      </c>
      <c r="AI50" s="91" t="str">
        <f>IF(DATE($B$46,$B51,AI$5)=DATE($B$46,B55,G5),"",IF(OR(ISERROR(MATCH(DATE($B$46,$B51,AI$5),syuku,0)),WEEKDAY(DATE($B$46,$B51,AI$5),2)&gt;=6),VLOOKUP(WEEKDAY(DATE($B$46,$B51,AI$5),2),week,2,FALSE),"祝"))</f>
        <v/>
      </c>
      <c r="AJ50" s="91"/>
      <c r="AK50" s="128"/>
      <c r="AL50" s="180"/>
      <c r="AM50" s="133"/>
      <c r="AN50" s="136"/>
      <c r="AO50" s="141"/>
      <c r="AP50" s="40"/>
      <c r="AQ50" s="40"/>
      <c r="AR50" s="40"/>
      <c r="AS50" s="40"/>
      <c r="AT50" s="40"/>
    </row>
    <row r="51" spans="2:51" ht="12.75" customHeight="1" x14ac:dyDescent="0.15">
      <c r="B51" s="198">
        <f>B47+1</f>
        <v>2</v>
      </c>
      <c r="C51" s="199" t="s">
        <v>2</v>
      </c>
      <c r="D51" s="55" t="s">
        <v>11</v>
      </c>
      <c r="E51" s="60"/>
      <c r="F51" s="66"/>
      <c r="G51" s="74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126"/>
      <c r="AL51" s="181" t="str">
        <f t="shared" ref="AL51" si="123">IF(AS51=0,"",AV51)</f>
        <v/>
      </c>
      <c r="AM51" s="134" t="str">
        <f t="shared" ref="AM51:AM52" si="124">IF(AS51=0,"",(AP51+AQ51)/(AS51+AQ51))</f>
        <v/>
      </c>
      <c r="AN51" s="137" t="str">
        <f t="shared" ref="AN51" si="125">IF(AS51=0,"",AX51)</f>
        <v/>
      </c>
      <c r="AO51" s="114"/>
      <c r="AP51" s="40">
        <f>SUM(COUNTIF(G51:AK51,{"休"}))</f>
        <v>0</v>
      </c>
      <c r="AQ51" s="40"/>
      <c r="AR51" s="40">
        <f>SUM(COUNTIF(G51:AK51,{"■"}))</f>
        <v>0</v>
      </c>
      <c r="AS51" s="40">
        <f>AP51+AR51</f>
        <v>0</v>
      </c>
      <c r="AT51" s="40">
        <f>SUMPRODUCT(COUNTIFS(G50:AK50,"土",G51:AK51,"&lt;&gt;")+COUNTIFS(G50:AK50,"日",G51:AK51,"&lt;&gt;"))</f>
        <v>0</v>
      </c>
      <c r="AU51" s="42">
        <f t="shared" ref="AU51" si="126">SUMPRODUCT(COUNTIFS(G50:AK50,"土",G51:AK51,"休")+COUNTIFS(G50:AK50,"日",G51:AK51,"休"))</f>
        <v>0</v>
      </c>
      <c r="AV51" s="42" t="str">
        <f t="shared" ref="AV51" si="127">IF(AT51=AU51,"達成","未達成")</f>
        <v>達成</v>
      </c>
      <c r="AX51" s="42" t="str">
        <f t="shared" ref="AX51" si="128">IF(OR(AM51&gt;=8/28,AP51&gt;=AT51),"達成","未達成")</f>
        <v>達成</v>
      </c>
    </row>
    <row r="52" spans="2:51" ht="12.75" customHeight="1" x14ac:dyDescent="0.15">
      <c r="B52" s="198"/>
      <c r="C52" s="199"/>
      <c r="D52" s="55" t="s">
        <v>13</v>
      </c>
      <c r="E52" s="60"/>
      <c r="F52" s="66"/>
      <c r="G52" s="74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126"/>
      <c r="AL52" s="181" t="str">
        <f t="shared" ref="AL52" si="129">IF(AS52=0,"",AW52)</f>
        <v/>
      </c>
      <c r="AM52" s="134" t="str">
        <f t="shared" si="124"/>
        <v/>
      </c>
      <c r="AN52" s="137" t="str">
        <f t="shared" ref="AN52" si="130">IF(AS52=0,"",AY52)</f>
        <v/>
      </c>
      <c r="AO52" s="114"/>
      <c r="AP52" s="40">
        <f>SUM(COUNTIF(G52:AK52,{"休"}))</f>
        <v>0</v>
      </c>
      <c r="AQ52" s="40"/>
      <c r="AR52" s="40">
        <f>SUM(COUNTIF(G52:AK52,{"■"}))</f>
        <v>0</v>
      </c>
      <c r="AS52" s="40">
        <f>AP52+AR52</f>
        <v>0</v>
      </c>
      <c r="AT52" s="40">
        <f>SUMPRODUCT(COUNTIFS(G50:AK50,"土",G52:AK52,"&lt;&gt;")+COUNTIFS(G50:AK50,"日",G52:AK52,"&lt;&gt;"))</f>
        <v>0</v>
      </c>
      <c r="AU52" s="40">
        <f t="shared" ref="AU52" si="131">SUMPRODUCT(COUNTIFS(G50:AK50,"土",G52:AK52,"休")+COUNTIFS(G50:AK50,"日",G52:AK52,"休"))</f>
        <v>0</v>
      </c>
      <c r="AW52" s="42" t="str">
        <f t="shared" ref="AW52" si="132">IF(AT52=AU52,"達成","未達成")</f>
        <v>達成</v>
      </c>
      <c r="AY52" s="42" t="str">
        <f t="shared" ref="AY52" si="133">IF(OR(AM52&gt;=8/28,AP52&gt;=AT52),"達成","未達成")</f>
        <v>達成</v>
      </c>
    </row>
    <row r="53" spans="2:51" ht="12.75" customHeight="1" x14ac:dyDescent="0.15">
      <c r="B53" s="47"/>
      <c r="C53" s="51"/>
      <c r="D53" s="56"/>
      <c r="E53" s="61"/>
      <c r="F53" s="67"/>
      <c r="G53" s="75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127"/>
      <c r="AL53" s="182"/>
      <c r="AM53" s="135"/>
      <c r="AN53" s="138"/>
      <c r="AO53" s="142"/>
      <c r="AP53" s="42">
        <f>SUM(COUNTIF(G53:AK53,{"休"}))</f>
        <v>0</v>
      </c>
      <c r="AT53" s="144"/>
    </row>
    <row r="54" spans="2:51" ht="12.75" customHeight="1" x14ac:dyDescent="0.15">
      <c r="B54" s="48"/>
      <c r="C54" s="52"/>
      <c r="D54" s="57" t="s">
        <v>46</v>
      </c>
      <c r="E54" s="62"/>
      <c r="F54" s="68"/>
      <c r="G54" s="76" t="str">
        <f t="shared" ref="G54:AK54" si="134">IF(OR(ISERROR(MATCH(DATE($B$46,$B55,G$5),syuku,0)),WEEKDAY(DATE($B$46,$B55,G$5),2)&gt;=6),VLOOKUP(WEEKDAY(DATE($B$46,$B55,G$5),2),week,2,FALSE),"祝")</f>
        <v>日</v>
      </c>
      <c r="H54" s="91" t="str">
        <f t="shared" si="134"/>
        <v>月</v>
      </c>
      <c r="I54" s="91" t="str">
        <f t="shared" si="134"/>
        <v>火</v>
      </c>
      <c r="J54" s="91" t="str">
        <f t="shared" si="134"/>
        <v>水</v>
      </c>
      <c r="K54" s="91" t="str">
        <f t="shared" si="134"/>
        <v>木</v>
      </c>
      <c r="L54" s="91" t="str">
        <f t="shared" si="134"/>
        <v>金</v>
      </c>
      <c r="M54" s="91" t="str">
        <f t="shared" si="134"/>
        <v>土</v>
      </c>
      <c r="N54" s="91" t="str">
        <f t="shared" si="134"/>
        <v>日</v>
      </c>
      <c r="O54" s="91" t="str">
        <f t="shared" si="134"/>
        <v>月</v>
      </c>
      <c r="P54" s="91" t="str">
        <f t="shared" si="134"/>
        <v>火</v>
      </c>
      <c r="Q54" s="91" t="str">
        <f t="shared" si="134"/>
        <v>水</v>
      </c>
      <c r="R54" s="91" t="str">
        <f t="shared" si="134"/>
        <v>木</v>
      </c>
      <c r="S54" s="91" t="str">
        <f t="shared" si="134"/>
        <v>金</v>
      </c>
      <c r="T54" s="91" t="str">
        <f t="shared" si="134"/>
        <v>土</v>
      </c>
      <c r="U54" s="91" t="str">
        <f t="shared" si="134"/>
        <v>日</v>
      </c>
      <c r="V54" s="91" t="str">
        <f t="shared" si="134"/>
        <v>月</v>
      </c>
      <c r="W54" s="91" t="str">
        <f t="shared" si="134"/>
        <v>火</v>
      </c>
      <c r="X54" s="91" t="str">
        <f t="shared" si="134"/>
        <v>水</v>
      </c>
      <c r="Y54" s="91" t="str">
        <f t="shared" si="134"/>
        <v>木</v>
      </c>
      <c r="Z54" s="91" t="str">
        <f t="shared" si="134"/>
        <v>祝</v>
      </c>
      <c r="AA54" s="91" t="str">
        <f t="shared" si="134"/>
        <v>土</v>
      </c>
      <c r="AB54" s="91" t="str">
        <f t="shared" si="134"/>
        <v>日</v>
      </c>
      <c r="AC54" s="91" t="str">
        <f t="shared" si="134"/>
        <v>月</v>
      </c>
      <c r="AD54" s="91" t="str">
        <f t="shared" si="134"/>
        <v>火</v>
      </c>
      <c r="AE54" s="91" t="str">
        <f t="shared" si="134"/>
        <v>水</v>
      </c>
      <c r="AF54" s="91" t="str">
        <f t="shared" si="134"/>
        <v>木</v>
      </c>
      <c r="AG54" s="91" t="str">
        <f t="shared" si="134"/>
        <v>金</v>
      </c>
      <c r="AH54" s="91" t="str">
        <f t="shared" si="134"/>
        <v>土</v>
      </c>
      <c r="AI54" s="91" t="str">
        <f t="shared" si="134"/>
        <v>日</v>
      </c>
      <c r="AJ54" s="91" t="str">
        <f t="shared" si="134"/>
        <v>月</v>
      </c>
      <c r="AK54" s="128" t="str">
        <f t="shared" si="134"/>
        <v>火</v>
      </c>
      <c r="AL54" s="180"/>
      <c r="AM54" s="133"/>
      <c r="AN54" s="136"/>
      <c r="AO54" s="141"/>
      <c r="AP54" s="40"/>
      <c r="AQ54" s="40"/>
      <c r="AR54" s="40"/>
      <c r="AS54" s="40"/>
      <c r="AT54" s="40"/>
    </row>
    <row r="55" spans="2:51" ht="12.75" customHeight="1" x14ac:dyDescent="0.15">
      <c r="B55" s="198">
        <f>B51+1</f>
        <v>3</v>
      </c>
      <c r="C55" s="199" t="s">
        <v>2</v>
      </c>
      <c r="D55" s="55" t="s">
        <v>11</v>
      </c>
      <c r="E55" s="60"/>
      <c r="F55" s="66"/>
      <c r="G55" s="74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126"/>
      <c r="AL55" s="181" t="str">
        <f t="shared" ref="AL55" si="135">IF(AS55=0,"",AV55)</f>
        <v/>
      </c>
      <c r="AM55" s="134" t="str">
        <f t="shared" ref="AM55:AM56" si="136">IF(AS55=0,"",(AP55+AQ55)/(AS55+AQ55))</f>
        <v/>
      </c>
      <c r="AN55" s="137" t="str">
        <f t="shared" ref="AN55" si="137">IF(AS55=0,"",AX55)</f>
        <v/>
      </c>
      <c r="AO55" s="114"/>
      <c r="AP55" s="40">
        <f>SUM(COUNTIF(G55:AK55,{"休"}))</f>
        <v>0</v>
      </c>
      <c r="AQ55" s="40"/>
      <c r="AR55" s="40">
        <f>SUM(COUNTIF(G55:AK55,{"■"}))</f>
        <v>0</v>
      </c>
      <c r="AS55" s="40">
        <f>AP55+AR55</f>
        <v>0</v>
      </c>
      <c r="AT55" s="40">
        <f>SUMPRODUCT(COUNTIFS(G54:AK54,"土",G55:AK55,"&lt;&gt;")+COUNTIFS(G54:AK54,"日",G55:AK55,"&lt;&gt;"))</f>
        <v>0</v>
      </c>
      <c r="AU55" s="42">
        <f t="shared" ref="AU55" si="138">SUMPRODUCT(COUNTIFS(G54:AK54,"土",G55:AK55,"休")+COUNTIFS(G54:AK54,"日",G55:AK55,"休"))</f>
        <v>0</v>
      </c>
      <c r="AV55" s="42" t="str">
        <f t="shared" ref="AV55" si="139">IF(AT55=AU55,"達成","未達成")</f>
        <v>達成</v>
      </c>
      <c r="AX55" s="42" t="str">
        <f t="shared" ref="AX55" si="140">IF(OR(AM55&gt;=8/28,AP55&gt;=AT55),"達成","未達成")</f>
        <v>達成</v>
      </c>
    </row>
    <row r="56" spans="2:51" ht="12.75" customHeight="1" x14ac:dyDescent="0.15">
      <c r="B56" s="198"/>
      <c r="C56" s="199"/>
      <c r="D56" s="55" t="s">
        <v>13</v>
      </c>
      <c r="E56" s="60"/>
      <c r="F56" s="66"/>
      <c r="G56" s="74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126"/>
      <c r="AL56" s="181" t="str">
        <f t="shared" ref="AL56" si="141">IF(AS56=0,"",AW56)</f>
        <v/>
      </c>
      <c r="AM56" s="134" t="str">
        <f t="shared" si="136"/>
        <v/>
      </c>
      <c r="AN56" s="137" t="str">
        <f t="shared" ref="AN56" si="142">IF(AS56=0,"",AY56)</f>
        <v/>
      </c>
      <c r="AO56" s="114"/>
      <c r="AP56" s="40">
        <f>SUM(COUNTIF(G56:AK56,{"休"}))</f>
        <v>0</v>
      </c>
      <c r="AQ56" s="40"/>
      <c r="AR56" s="40">
        <f>SUM(COUNTIF(G56:AK56,{"■"}))</f>
        <v>0</v>
      </c>
      <c r="AS56" s="40">
        <f>AP56+AR56</f>
        <v>0</v>
      </c>
      <c r="AT56" s="40">
        <f>SUMPRODUCT(COUNTIFS(G54:AK54,"土",G56:AK56,"&lt;&gt;")+COUNTIFS(G54:AK54,"日",G56:AK56,"&lt;&gt;"))</f>
        <v>0</v>
      </c>
      <c r="AU56" s="40">
        <f t="shared" ref="AU56" si="143">SUMPRODUCT(COUNTIFS(G54:AK54,"土",G56:AK56,"休")+COUNTIFS(G54:AK54,"日",G56:AK56,"休"))</f>
        <v>0</v>
      </c>
      <c r="AW56" s="42" t="str">
        <f t="shared" ref="AW56" si="144">IF(AT56=AU56,"達成","未達成")</f>
        <v>達成</v>
      </c>
      <c r="AY56" s="42" t="str">
        <f t="shared" ref="AY56" si="145">IF(OR(AM56&gt;=8/28,AP56&gt;=AT56),"達成","未達成")</f>
        <v>達成</v>
      </c>
    </row>
    <row r="57" spans="2:51" ht="12.75" customHeight="1" x14ac:dyDescent="0.15">
      <c r="B57" s="49"/>
      <c r="C57" s="53"/>
      <c r="D57" s="58"/>
      <c r="E57" s="63"/>
      <c r="F57" s="69"/>
      <c r="G57" s="82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131"/>
      <c r="AL57" s="182"/>
      <c r="AM57" s="135"/>
      <c r="AN57" s="138"/>
      <c r="AO57" s="142"/>
      <c r="AP57" s="42">
        <f>SUM(COUNTIF(G57:AK57,{"休"}))</f>
        <v>0</v>
      </c>
      <c r="AT57" s="144"/>
    </row>
    <row r="58" spans="2:51" ht="14.25" thickBot="1" x14ac:dyDescent="0.2">
      <c r="G58" s="83" t="s">
        <v>48</v>
      </c>
      <c r="H58" s="83"/>
      <c r="I58" s="83"/>
      <c r="J58" s="83"/>
      <c r="K58" s="83"/>
      <c r="L58" s="83"/>
    </row>
    <row r="59" spans="2:51" ht="18" customHeight="1" thickBot="1" x14ac:dyDescent="0.2">
      <c r="G59" s="83"/>
      <c r="H59" s="83"/>
      <c r="I59" s="83"/>
      <c r="J59" s="83"/>
      <c r="K59" s="83"/>
      <c r="L59" s="83"/>
      <c r="O59" s="101" t="s">
        <v>25</v>
      </c>
      <c r="R59" s="105"/>
      <c r="S59" s="107" t="s">
        <v>80</v>
      </c>
      <c r="T59" s="165" t="s">
        <v>36</v>
      </c>
      <c r="U59" s="105" t="s">
        <v>144</v>
      </c>
      <c r="Y59" s="192" t="str">
        <f>IF(COUNTIF(AV6:AV57,"未達成")=0,"達成","未達成")</f>
        <v>達成</v>
      </c>
      <c r="Z59" s="193"/>
      <c r="AA59" s="193"/>
      <c r="AB59" s="194"/>
    </row>
    <row r="60" spans="2:51" ht="18" customHeight="1" thickBot="1" x14ac:dyDescent="0.2">
      <c r="O60" s="101"/>
      <c r="R60" s="105"/>
      <c r="S60" s="107"/>
      <c r="T60" s="108" t="s">
        <v>36</v>
      </c>
      <c r="U60" s="105" t="s">
        <v>110</v>
      </c>
      <c r="V60" s="110"/>
      <c r="W60" s="110"/>
      <c r="Y60" s="192" t="str">
        <f>IF(COUNTIF(AX6:AX57,"未達成")=0,"達成","未達成")</f>
        <v>達成</v>
      </c>
      <c r="Z60" s="193"/>
      <c r="AA60" s="193"/>
      <c r="AB60" s="194"/>
      <c r="AC60" s="207"/>
      <c r="AD60" s="207"/>
      <c r="AE60" s="116"/>
      <c r="AF60" s="116"/>
      <c r="AG60" s="116"/>
      <c r="AH60" s="116"/>
      <c r="AJ60" s="121"/>
      <c r="AP60" s="42">
        <f>AP7+AP11+AP15+AP19+AP23+AP27+AP31+AP35+AP39+AP43+AP47+AP51+AP55</f>
        <v>0</v>
      </c>
      <c r="AR60" s="84">
        <f>AR7+AR11+AR15+AR19+AR23+AR27+AR31+AR35+AR39+AR43+AR47+AR51+AR55</f>
        <v>0</v>
      </c>
      <c r="AS60" s="84">
        <f>AS7+AS11+AS15+AS19+AS23+AS27+AS31+AS35+AS39+AS43+AS47+AS51+AS55</f>
        <v>0</v>
      </c>
    </row>
    <row r="61" spans="2:51" ht="18" customHeight="1" x14ac:dyDescent="0.15">
      <c r="O61" s="101"/>
      <c r="R61" s="105"/>
      <c r="S61" s="107" t="s">
        <v>41</v>
      </c>
      <c r="T61" s="108" t="s">
        <v>36</v>
      </c>
      <c r="U61" s="105" t="s">
        <v>42</v>
      </c>
      <c r="V61" s="110"/>
      <c r="W61" s="110"/>
      <c r="X61" s="110"/>
      <c r="Y61" s="105"/>
      <c r="Z61" s="105"/>
      <c r="AA61" s="108"/>
      <c r="AB61" s="110"/>
      <c r="AC61" s="208"/>
      <c r="AD61" s="208"/>
      <c r="AE61" s="116"/>
      <c r="AF61" s="116"/>
      <c r="AG61" s="116"/>
      <c r="AH61" s="116"/>
      <c r="AJ61" s="121"/>
      <c r="AP61" s="42">
        <f>AP8+AP12+AP16+AP20+AP24+AP28+AP32+AP36+AP40+AP44+AP48+AP52+AP56</f>
        <v>0</v>
      </c>
      <c r="AR61" s="84">
        <f>AR8+AR12+AR16+AR20+AR24+AR28+AR32+AR36+AR40+AR44+AR48+AR52+AR56</f>
        <v>0</v>
      </c>
      <c r="AS61" s="84">
        <f>AS8+AS12+AS16+AS20+AS24+AS28+AS32+AS36+AS40+AS44+AS48+AS52+AS56</f>
        <v>0</v>
      </c>
    </row>
    <row r="62" spans="2:51" ht="18" customHeight="1" thickBot="1" x14ac:dyDescent="0.2">
      <c r="R62" s="106"/>
      <c r="S62" s="106"/>
      <c r="T62" s="108" t="s">
        <v>36</v>
      </c>
      <c r="U62" s="195" t="str">
        <f>CONCATENATE($AP$60+$AQ$60&amp;"日","/",$AS$60+$AQ$60&amp;"日")</f>
        <v>0日/0日</v>
      </c>
      <c r="V62" s="195"/>
      <c r="AC62" s="207"/>
      <c r="AD62" s="207"/>
      <c r="AE62" s="116"/>
      <c r="AF62" s="116"/>
      <c r="AG62" s="116"/>
      <c r="AH62" s="116"/>
      <c r="AI62" s="116" t="s">
        <v>34</v>
      </c>
      <c r="AJ62" s="121"/>
    </row>
    <row r="63" spans="2:51" ht="18" customHeight="1" thickBot="1" x14ac:dyDescent="0.2">
      <c r="R63" s="106"/>
      <c r="S63" s="106"/>
      <c r="T63" s="108" t="s">
        <v>36</v>
      </c>
      <c r="U63" s="196" t="e">
        <f>($AP$60+$AQ$60)/($AS$60+$AQ$60)</f>
        <v>#DIV/0!</v>
      </c>
      <c r="V63" s="197"/>
      <c r="W63" s="108" t="s">
        <v>43</v>
      </c>
      <c r="Y63" s="192" t="e">
        <f>IF(U63&gt;=8/28,"通期の週休２日達成","通期の週休２日未達成")</f>
        <v>#DIV/0!</v>
      </c>
      <c r="Z63" s="193"/>
      <c r="AA63" s="193"/>
      <c r="AB63" s="194"/>
      <c r="AC63" s="115"/>
      <c r="AD63" s="112"/>
      <c r="AE63" s="117"/>
      <c r="AF63" s="116"/>
      <c r="AG63" s="117"/>
      <c r="AH63" s="119"/>
      <c r="AI63" s="209" t="s">
        <v>37</v>
      </c>
      <c r="AJ63" s="210"/>
      <c r="AR63" s="84"/>
      <c r="AS63" s="84"/>
    </row>
    <row r="64" spans="2:51" ht="18" customHeight="1" thickBot="1" x14ac:dyDescent="0.2">
      <c r="T64" s="108"/>
      <c r="U64" s="100"/>
      <c r="AB64" s="84"/>
      <c r="AC64" s="112"/>
      <c r="AD64" s="112"/>
      <c r="AE64" s="116"/>
      <c r="AF64" s="116"/>
      <c r="AG64" s="116"/>
      <c r="AH64" s="119"/>
      <c r="AI64" s="211"/>
      <c r="AJ64" s="212"/>
      <c r="AR64" s="84"/>
      <c r="AS64" s="84"/>
    </row>
    <row r="65" spans="7:43" ht="18" customHeight="1" thickBot="1" x14ac:dyDescent="0.2">
      <c r="G65" s="200"/>
      <c r="H65" s="200"/>
      <c r="I65" s="200"/>
      <c r="J65" s="201"/>
      <c r="K65" s="201"/>
      <c r="L65" s="201"/>
      <c r="M65" s="201"/>
      <c r="O65" s="101" t="s">
        <v>26</v>
      </c>
      <c r="R65" s="105"/>
      <c r="S65" s="107" t="s">
        <v>80</v>
      </c>
      <c r="T65" s="106" t="s">
        <v>36</v>
      </c>
      <c r="U65" s="105" t="s">
        <v>144</v>
      </c>
      <c r="Y65" s="192" t="str">
        <f>IF(AS61=0,"",IF(COUNTIF(AW6:AW57,"未達成")=0,"達成","未達成"))</f>
        <v/>
      </c>
      <c r="Z65" s="193"/>
      <c r="AA65" s="193"/>
      <c r="AB65" s="194"/>
      <c r="AE65" s="117"/>
      <c r="AF65" s="117"/>
      <c r="AG65" s="117"/>
      <c r="AH65" s="117"/>
      <c r="AI65" s="213" t="s">
        <v>38</v>
      </c>
      <c r="AJ65" s="214"/>
      <c r="AP65" s="84"/>
      <c r="AQ65" s="84"/>
    </row>
    <row r="66" spans="7:43" ht="18" customHeight="1" thickBot="1" x14ac:dyDescent="0.2">
      <c r="G66" s="200"/>
      <c r="H66" s="200"/>
      <c r="I66" s="200"/>
      <c r="J66" s="201"/>
      <c r="K66" s="201"/>
      <c r="L66" s="201"/>
      <c r="M66" s="201"/>
      <c r="O66" s="101"/>
      <c r="U66" s="105" t="s">
        <v>110</v>
      </c>
      <c r="V66" s="110"/>
      <c r="W66" s="110"/>
      <c r="Y66" s="192" t="str">
        <f>IF(AS61=0,"",IF(COUNTIF(AY6:AY57,"未達成")=0,"達成","未達成"))</f>
        <v/>
      </c>
      <c r="Z66" s="193"/>
      <c r="AA66" s="193"/>
      <c r="AB66" s="194"/>
      <c r="AE66" s="118"/>
      <c r="AF66" s="118"/>
      <c r="AG66" s="118"/>
      <c r="AH66" s="118"/>
      <c r="AI66" s="213"/>
      <c r="AJ66" s="214"/>
      <c r="AP66" s="84"/>
      <c r="AQ66" s="84"/>
    </row>
    <row r="67" spans="7:43" ht="18" customHeight="1" x14ac:dyDescent="0.15">
      <c r="G67" s="84"/>
      <c r="H67" s="84"/>
      <c r="I67" s="84"/>
      <c r="J67" s="84"/>
      <c r="K67" s="84"/>
      <c r="L67" s="84"/>
      <c r="M67" s="84"/>
      <c r="R67" s="105"/>
      <c r="S67" s="107" t="s">
        <v>41</v>
      </c>
      <c r="T67" s="106" t="s">
        <v>36</v>
      </c>
      <c r="U67" s="105" t="s">
        <v>40</v>
      </c>
      <c r="V67" s="110"/>
      <c r="W67" s="110"/>
      <c r="X67" s="110"/>
      <c r="Y67" s="105"/>
      <c r="Z67" s="105"/>
      <c r="AA67" s="108"/>
      <c r="AB67" s="110"/>
      <c r="AE67" s="117"/>
      <c r="AF67" s="117"/>
      <c r="AG67" s="117"/>
      <c r="AH67" s="117"/>
      <c r="AI67" s="120"/>
      <c r="AJ67" s="120"/>
    </row>
    <row r="68" spans="7:43" ht="18" customHeight="1" thickBot="1" x14ac:dyDescent="0.2">
      <c r="R68" s="106"/>
      <c r="S68" s="106"/>
      <c r="T68" s="165" t="s">
        <v>36</v>
      </c>
      <c r="U68" s="195" t="str">
        <f>CONCATENATE($AP$61+$AQ$61&amp;"日","/",$AS$61+$AQ$61&amp;"日")</f>
        <v>0日/0日</v>
      </c>
      <c r="V68" s="195"/>
      <c r="AB68" s="84"/>
      <c r="AC68" s="84"/>
      <c r="AD68" s="84"/>
      <c r="AE68" s="202"/>
      <c r="AF68" s="202"/>
      <c r="AG68" s="202"/>
      <c r="AH68" s="202"/>
      <c r="AI68" s="202"/>
      <c r="AJ68" s="202"/>
    </row>
    <row r="69" spans="7:43" ht="18" customHeight="1" thickBot="1" x14ac:dyDescent="0.2">
      <c r="R69" s="106"/>
      <c r="S69" s="106"/>
      <c r="T69" s="165" t="s">
        <v>36</v>
      </c>
      <c r="U69" s="196" t="str">
        <f>IF(AS61=0,"",($AP$61+$AQ$61)/($AS$61+$AQ$61))</f>
        <v/>
      </c>
      <c r="V69" s="197"/>
      <c r="W69" s="165" t="s">
        <v>43</v>
      </c>
      <c r="Y69" s="192" t="str">
        <f>IF(AS61=0,"",IF(U69&gt;=8/28,"通期の週休２日達成","通期の週休２日未達成"))</f>
        <v/>
      </c>
      <c r="Z69" s="193"/>
      <c r="AA69" s="193"/>
      <c r="AB69" s="194"/>
      <c r="AE69" s="202"/>
      <c r="AF69" s="202"/>
      <c r="AG69" s="202"/>
      <c r="AH69" s="202"/>
      <c r="AI69" s="202"/>
      <c r="AJ69" s="202"/>
    </row>
    <row r="70" spans="7:43" ht="18" customHeight="1" x14ac:dyDescent="0.15"/>
    <row r="71" spans="7:43" ht="18" customHeight="1" x14ac:dyDescent="0.15"/>
    <row r="72" spans="7:43" ht="18" customHeight="1" x14ac:dyDescent="0.15"/>
    <row r="73" spans="7:43" ht="18" customHeight="1" x14ac:dyDescent="0.15">
      <c r="AC73" s="110"/>
      <c r="AD73" s="110"/>
      <c r="AE73" s="105"/>
      <c r="AF73" s="105"/>
      <c r="AG73" s="108"/>
    </row>
    <row r="74" spans="7:43" x14ac:dyDescent="0.15">
      <c r="X74" s="106"/>
      <c r="Y74" s="106"/>
      <c r="Z74" s="111"/>
      <c r="AA74" s="100"/>
      <c r="AE74" s="106"/>
      <c r="AF74" s="106"/>
      <c r="AG74" s="108"/>
    </row>
    <row r="75" spans="7:43" x14ac:dyDescent="0.15">
      <c r="X75" s="106"/>
      <c r="Y75" s="106"/>
      <c r="Z75" s="111"/>
      <c r="AA75" s="202"/>
      <c r="AB75" s="202"/>
      <c r="AC75" s="84"/>
      <c r="AD75" s="84"/>
      <c r="AE75" s="106"/>
      <c r="AF75" s="106"/>
      <c r="AG75" s="114"/>
    </row>
    <row r="76" spans="7:43" x14ac:dyDescent="0.15">
      <c r="Z76" s="111"/>
      <c r="AA76" s="113"/>
      <c r="AB76" s="84"/>
      <c r="AC76" s="84"/>
      <c r="AD76" s="84"/>
      <c r="AE76" s="84"/>
      <c r="AF76" s="84"/>
      <c r="AG76" s="84"/>
    </row>
    <row r="77" spans="7:43" x14ac:dyDescent="0.15">
      <c r="U77" s="109"/>
      <c r="X77" s="105"/>
      <c r="Y77" s="105"/>
      <c r="Z77" s="105"/>
      <c r="AA77" s="105"/>
      <c r="AB77" s="110"/>
      <c r="AC77" s="110"/>
      <c r="AD77" s="110"/>
      <c r="AE77" s="105"/>
      <c r="AF77" s="105"/>
      <c r="AG77" s="114"/>
    </row>
    <row r="78" spans="7:43" x14ac:dyDescent="0.15">
      <c r="X78" s="106"/>
      <c r="Y78" s="106"/>
      <c r="Z78" s="111"/>
      <c r="AA78" s="113"/>
      <c r="AB78" s="84"/>
      <c r="AC78" s="84"/>
      <c r="AD78" s="84"/>
      <c r="AE78" s="106"/>
      <c r="AF78" s="106"/>
      <c r="AG78" s="114"/>
    </row>
    <row r="79" spans="7:43" x14ac:dyDescent="0.15">
      <c r="X79" s="106"/>
      <c r="Y79" s="106"/>
      <c r="Z79" s="111"/>
      <c r="AA79" s="202"/>
      <c r="AB79" s="202"/>
      <c r="AC79" s="84"/>
      <c r="AD79" s="84"/>
      <c r="AE79" s="106"/>
      <c r="AF79" s="106"/>
      <c r="AG79" s="114"/>
    </row>
  </sheetData>
  <mergeCells count="60">
    <mergeCell ref="AC60:AD62"/>
    <mergeCell ref="AI63:AJ64"/>
    <mergeCell ref="AI65:AJ66"/>
    <mergeCell ref="AE68:AF69"/>
    <mergeCell ref="AG68:AH69"/>
    <mergeCell ref="AI68:AJ69"/>
    <mergeCell ref="B39:B40"/>
    <mergeCell ref="C39:C40"/>
    <mergeCell ref="B43:B44"/>
    <mergeCell ref="C43:C44"/>
    <mergeCell ref="B47:B48"/>
    <mergeCell ref="C47:C48"/>
    <mergeCell ref="B46:C46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H1:AK2"/>
    <mergeCell ref="B7:B8"/>
    <mergeCell ref="C7:C8"/>
    <mergeCell ref="B11:B12"/>
    <mergeCell ref="C11:C12"/>
    <mergeCell ref="AA3:AC3"/>
    <mergeCell ref="AE3:AG3"/>
    <mergeCell ref="AH3:AJ3"/>
    <mergeCell ref="U68:V68"/>
    <mergeCell ref="U69:V69"/>
    <mergeCell ref="Y69:AB69"/>
    <mergeCell ref="AA75:AB75"/>
    <mergeCell ref="AA79:AB79"/>
    <mergeCell ref="G65:I65"/>
    <mergeCell ref="J65:M65"/>
    <mergeCell ref="Y66:AB66"/>
    <mergeCell ref="G66:I66"/>
    <mergeCell ref="J66:M66"/>
    <mergeCell ref="Y65:AB65"/>
    <mergeCell ref="Y60:AB60"/>
    <mergeCell ref="U62:V62"/>
    <mergeCell ref="U63:V63"/>
    <mergeCell ref="Y63:AB63"/>
    <mergeCell ref="B51:B52"/>
    <mergeCell ref="C51:C52"/>
    <mergeCell ref="B55:B56"/>
    <mergeCell ref="C55:C56"/>
    <mergeCell ref="Y59:AB59"/>
    <mergeCell ref="AM5:AN5"/>
    <mergeCell ref="B6:C6"/>
    <mergeCell ref="B3:D3"/>
    <mergeCell ref="E3:M3"/>
    <mergeCell ref="P3:R3"/>
    <mergeCell ref="T3:V3"/>
    <mergeCell ref="Y3:Z3"/>
  </mergeCells>
  <phoneticPr fontId="2"/>
  <conditionalFormatting sqref="AM8:AN8 AM12:AN12 AM16:AN16 AM20:AN20 AM24:AN24 AM28:AN28 AM32:AN32 AM36:AN36 AM40:AN40 AM44:AN44 AM48:AN48 AM52:AN52 AM56:AN56">
    <cfRule type="expression" dxfId="89" priority="100">
      <formula>#REF!="祝"</formula>
    </cfRule>
    <cfRule type="expression" dxfId="88" priority="101">
      <formula>#REF!="日"</formula>
    </cfRule>
    <cfRule type="expression" dxfId="87" priority="102">
      <formula>#REF!="土"</formula>
    </cfRule>
  </conditionalFormatting>
  <conditionalFormatting sqref="AM9:AN9 AM13:AN13 AM17:AN17 AM21:AN21 AM25:AN25 AM29:AN29 AM33:AN33 AM37:AN37 AM41:AN41 AM45:AN45 AM49:AN49 AM53:AN53 AM57:AN57">
    <cfRule type="expression" dxfId="86" priority="103">
      <formula>#REF!="祝"</formula>
    </cfRule>
    <cfRule type="expression" dxfId="85" priority="104">
      <formula>#REF!="日"</formula>
    </cfRule>
    <cfRule type="expression" dxfId="84" priority="105">
      <formula>#REF!="土"</formula>
    </cfRule>
  </conditionalFormatting>
  <conditionalFormatting sqref="AM7:AN7 AM11:AN11 AM15:AN15 AM19:AN19 AM23:AN23 AM27:AN27 AM31:AN31 AM35:AN35 AM39:AN39 AM43:AN43 AM47:AN47 AM51:AN51 AM55:AN55">
    <cfRule type="expression" dxfId="83" priority="106">
      <formula>#REF!="祝"</formula>
    </cfRule>
    <cfRule type="expression" dxfId="82" priority="107">
      <formula>#REF!="日"</formula>
    </cfRule>
    <cfRule type="expression" dxfId="81" priority="108">
      <formula>#REF!="土"</formula>
    </cfRule>
  </conditionalFormatting>
  <conditionalFormatting sqref="AO15:AO17">
    <cfRule type="expression" dxfId="80" priority="154">
      <formula>AO$14="祝"</formula>
    </cfRule>
    <cfRule type="expression" dxfId="79" priority="155">
      <formula>AO$14="日"</formula>
    </cfRule>
    <cfRule type="expression" dxfId="78" priority="156">
      <formula>AO$14="土"</formula>
    </cfRule>
  </conditionalFormatting>
  <conditionalFormatting sqref="AO55:AO57">
    <cfRule type="expression" dxfId="77" priority="109">
      <formula>AO$14="祝"</formula>
    </cfRule>
    <cfRule type="expression" dxfId="76" priority="110">
      <formula>AO$14="日"</formula>
    </cfRule>
    <cfRule type="expression" dxfId="75" priority="111">
      <formula>AO$14="土"</formula>
    </cfRule>
  </conditionalFormatting>
  <conditionalFormatting sqref="AO51:AO53">
    <cfRule type="expression" dxfId="74" priority="112">
      <formula>AO$14="祝"</formula>
    </cfRule>
    <cfRule type="expression" dxfId="73" priority="113">
      <formula>AO$14="日"</formula>
    </cfRule>
    <cfRule type="expression" dxfId="72" priority="114">
      <formula>AO$14="土"</formula>
    </cfRule>
  </conditionalFormatting>
  <conditionalFormatting sqref="AO47:AO49">
    <cfRule type="expression" dxfId="71" priority="115">
      <formula>AO$14="祝"</formula>
    </cfRule>
    <cfRule type="expression" dxfId="70" priority="116">
      <formula>AO$14="日"</formula>
    </cfRule>
    <cfRule type="expression" dxfId="69" priority="117">
      <formula>AO$14="土"</formula>
    </cfRule>
  </conditionalFormatting>
  <conditionalFormatting sqref="AO43:AO45">
    <cfRule type="expression" dxfId="68" priority="118">
      <formula>AO$14="祝"</formula>
    </cfRule>
    <cfRule type="expression" dxfId="67" priority="119">
      <formula>AO$14="日"</formula>
    </cfRule>
    <cfRule type="expression" dxfId="66" priority="120">
      <formula>AO$14="土"</formula>
    </cfRule>
  </conditionalFormatting>
  <conditionalFormatting sqref="AO39:AO41">
    <cfRule type="expression" dxfId="65" priority="121">
      <formula>AO$14="祝"</formula>
    </cfRule>
    <cfRule type="expression" dxfId="64" priority="122">
      <formula>AO$14="日"</formula>
    </cfRule>
    <cfRule type="expression" dxfId="63" priority="123">
      <formula>AO$14="土"</formula>
    </cfRule>
  </conditionalFormatting>
  <conditionalFormatting sqref="AO35:AO37">
    <cfRule type="expression" dxfId="62" priority="124">
      <formula>AO$14="祝"</formula>
    </cfRule>
    <cfRule type="expression" dxfId="61" priority="125">
      <formula>AO$14="日"</formula>
    </cfRule>
    <cfRule type="expression" dxfId="60" priority="126">
      <formula>AO$14="土"</formula>
    </cfRule>
  </conditionalFormatting>
  <conditionalFormatting sqref="AO31:AO33">
    <cfRule type="expression" dxfId="59" priority="127">
      <formula>AO$14="祝"</formula>
    </cfRule>
    <cfRule type="expression" dxfId="58" priority="128">
      <formula>AO$14="日"</formula>
    </cfRule>
    <cfRule type="expression" dxfId="57" priority="129">
      <formula>AO$14="土"</formula>
    </cfRule>
  </conditionalFormatting>
  <conditionalFormatting sqref="AO27:AO29">
    <cfRule type="expression" dxfId="56" priority="130">
      <formula>AO$14="祝"</formula>
    </cfRule>
    <cfRule type="expression" dxfId="55" priority="131">
      <formula>AO$14="日"</formula>
    </cfRule>
    <cfRule type="expression" dxfId="54" priority="132">
      <formula>AO$14="土"</formula>
    </cfRule>
  </conditionalFormatting>
  <conditionalFormatting sqref="AO23:AO25">
    <cfRule type="expression" dxfId="53" priority="142">
      <formula>AO$14="祝"</formula>
    </cfRule>
    <cfRule type="expression" dxfId="52" priority="143">
      <formula>AO$14="日"</formula>
    </cfRule>
    <cfRule type="expression" dxfId="51" priority="144">
      <formula>AO$14="土"</formula>
    </cfRule>
  </conditionalFormatting>
  <conditionalFormatting sqref="AO19:AO21">
    <cfRule type="expression" dxfId="50" priority="145">
      <formula>AO$14="祝"</formula>
    </cfRule>
    <cfRule type="expression" dxfId="49" priority="146">
      <formula>AO$14="日"</formula>
    </cfRule>
    <cfRule type="expression" dxfId="48" priority="147">
      <formula>AO$14="土"</formula>
    </cfRule>
  </conditionalFormatting>
  <conditionalFormatting sqref="AO11:AO13">
    <cfRule type="expression" dxfId="47" priority="148">
      <formula>AO$14="祝"</formula>
    </cfRule>
    <cfRule type="expression" dxfId="46" priority="149">
      <formula>AO$14="日"</formula>
    </cfRule>
    <cfRule type="expression" dxfId="45" priority="150">
      <formula>AO$14="土"</formula>
    </cfRule>
  </conditionalFormatting>
  <conditionalFormatting sqref="AO7:AO9">
    <cfRule type="expression" dxfId="44" priority="151">
      <formula>AO$14="祝"</formula>
    </cfRule>
    <cfRule type="expression" dxfId="43" priority="152">
      <formula>AO$14="日"</formula>
    </cfRule>
    <cfRule type="expression" dxfId="42" priority="153">
      <formula>AO$14="土"</formula>
    </cfRule>
  </conditionalFormatting>
  <conditionalFormatting sqref="G7:AK9">
    <cfRule type="expression" dxfId="41" priority="197">
      <formula>G$6="土"</formula>
    </cfRule>
  </conditionalFormatting>
  <conditionalFormatting sqref="G7:AK9">
    <cfRule type="expression" dxfId="40" priority="195">
      <formula>G$6="祝"</formula>
    </cfRule>
    <cfRule type="expression" dxfId="39" priority="196">
      <formula>G$6="日"</formula>
    </cfRule>
  </conditionalFormatting>
  <conditionalFormatting sqref="G11:AK13">
    <cfRule type="expression" dxfId="38" priority="192">
      <formula>G$10="祝"</formula>
    </cfRule>
    <cfRule type="expression" dxfId="37" priority="193">
      <formula>G$10="日"</formula>
    </cfRule>
    <cfRule type="expression" dxfId="36" priority="194">
      <formula>G$10="土"</formula>
    </cfRule>
  </conditionalFormatting>
  <conditionalFormatting sqref="G15:AK17">
    <cfRule type="expression" dxfId="35" priority="189">
      <formula>G$14="祝"</formula>
    </cfRule>
    <cfRule type="expression" dxfId="34" priority="190">
      <formula>G$14="日"</formula>
    </cfRule>
    <cfRule type="expression" dxfId="33" priority="191">
      <formula>G$14="土"</formula>
    </cfRule>
  </conditionalFormatting>
  <conditionalFormatting sqref="G19:AK21">
    <cfRule type="expression" dxfId="32" priority="186">
      <formula>G$18="祝"</formula>
    </cfRule>
    <cfRule type="expression" dxfId="31" priority="187">
      <formula>G$18="日"</formula>
    </cfRule>
    <cfRule type="expression" dxfId="30" priority="188">
      <formula>G$18="土"</formula>
    </cfRule>
  </conditionalFormatting>
  <conditionalFormatting sqref="G23:AK25">
    <cfRule type="expression" dxfId="29" priority="183">
      <formula>G$22="祝"</formula>
    </cfRule>
    <cfRule type="expression" dxfId="28" priority="184">
      <formula>G$22="日"</formula>
    </cfRule>
    <cfRule type="expression" dxfId="27" priority="185">
      <formula>G$22="土"</formula>
    </cfRule>
  </conditionalFormatting>
  <conditionalFormatting sqref="G27:AK29">
    <cfRule type="expression" dxfId="26" priority="180">
      <formula>G$26="祝"</formula>
    </cfRule>
    <cfRule type="expression" dxfId="25" priority="181">
      <formula>G$26="日"</formula>
    </cfRule>
    <cfRule type="expression" dxfId="24" priority="182">
      <formula>G$26="土"</formula>
    </cfRule>
  </conditionalFormatting>
  <conditionalFormatting sqref="G31:AK33">
    <cfRule type="expression" dxfId="23" priority="177">
      <formula>G$30="祝"</formula>
    </cfRule>
    <cfRule type="expression" dxfId="22" priority="178">
      <formula>G$30="日"</formula>
    </cfRule>
    <cfRule type="expression" dxfId="21" priority="179">
      <formula>G$30="土"</formula>
    </cfRule>
  </conditionalFormatting>
  <conditionalFormatting sqref="G35:AK37">
    <cfRule type="expression" dxfId="20" priority="174">
      <formula>G$34="祝"</formula>
    </cfRule>
    <cfRule type="expression" dxfId="19" priority="175">
      <formula>G$34="日"</formula>
    </cfRule>
    <cfRule type="expression" dxfId="18" priority="176">
      <formula>G$34="土"</formula>
    </cfRule>
  </conditionalFormatting>
  <conditionalFormatting sqref="G39:AK41">
    <cfRule type="expression" dxfId="17" priority="171">
      <formula>G$38="祝"</formula>
    </cfRule>
    <cfRule type="expression" dxfId="16" priority="172">
      <formula>G$38="日"</formula>
    </cfRule>
    <cfRule type="expression" dxfId="15" priority="173">
      <formula>G$38="土"</formula>
    </cfRule>
  </conditionalFormatting>
  <conditionalFormatting sqref="G43:AK45">
    <cfRule type="expression" dxfId="14" priority="168">
      <formula>G$42="祝"</formula>
    </cfRule>
    <cfRule type="expression" dxfId="13" priority="169">
      <formula>G$42="日"</formula>
    </cfRule>
    <cfRule type="expression" dxfId="12" priority="170">
      <formula>G$42="土"</formula>
    </cfRule>
  </conditionalFormatting>
  <conditionalFormatting sqref="G47:AK49">
    <cfRule type="expression" dxfId="11" priority="165">
      <formula>G$46="祝"</formula>
    </cfRule>
    <cfRule type="expression" dxfId="10" priority="166">
      <formula>G$46="日"</formula>
    </cfRule>
    <cfRule type="expression" dxfId="9" priority="167">
      <formula>G$46="土"</formula>
    </cfRule>
  </conditionalFormatting>
  <conditionalFormatting sqref="G51:AK53">
    <cfRule type="expression" dxfId="8" priority="162">
      <formula>G$50="祝"</formula>
    </cfRule>
    <cfRule type="expression" dxfId="7" priority="163">
      <formula>G$50="日"</formula>
    </cfRule>
    <cfRule type="expression" dxfId="6" priority="164">
      <formula>G$50="土"</formula>
    </cfRule>
  </conditionalFormatting>
  <conditionalFormatting sqref="G55:AK57">
    <cfRule type="expression" dxfId="5" priority="159">
      <formula>G$54="祝"</formula>
    </cfRule>
    <cfRule type="expression" dxfId="4" priority="160">
      <formula>G$54="日"</formula>
    </cfRule>
    <cfRule type="expression" dxfId="3" priority="161">
      <formula>G$54="土"</formula>
    </cfRule>
  </conditionalFormatting>
  <conditionalFormatting sqref="AI62:AI63">
    <cfRule type="expression" dxfId="2" priority="158">
      <formula>$AH$60="ＮＧ"</formula>
    </cfRule>
  </conditionalFormatting>
  <conditionalFormatting sqref="AC63">
    <cfRule type="expression" dxfId="1" priority="157">
      <formula>$AC$63="ＮＧ"</formula>
    </cfRule>
  </conditionalFormatting>
  <conditionalFormatting sqref="AI68">
    <cfRule type="expression" dxfId="0" priority="198">
      <formula>$AH$63="ＮＧ"</formula>
    </cfRule>
  </conditionalFormatting>
  <dataValidations count="1">
    <dataValidation type="list" allowBlank="1" showInputMessage="1" showErrorMessage="1" sqref="AO57 G35:AK37 G39:AJ41 G31:AJ33 G19:AJ21 G11:AJ13 G23:AK25 G51:AJ53 G27:AK29 G15:AK17 G43:AK45 G7:AK9 AK13 AK21 AK33 AK41 AK53 G55:AK57 AO53 AO17 AO9 AO13 AO21 AO25 AO29 AO33 AO37 AO41 AO45 AO49 G47:AK49">
      <formula1>$AO$3:$AO$4</formula1>
    </dataValidation>
  </dataValidations>
  <printOptions horizontalCentered="1" verticalCentered="1"/>
  <pageMargins left="0.39370078740157483" right="0.39370078740157483" top="0.59055118110236227" bottom="0.19685039370078741" header="0.19685039370078741" footer="0.11811023622047245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36"/>
  <sheetViews>
    <sheetView topLeftCell="A7" zoomScale="85" zoomScaleNormal="85" zoomScaleSheetLayoutView="70" workbookViewId="0">
      <selection activeCell="AU1" sqref="AU1"/>
    </sheetView>
  </sheetViews>
  <sheetFormatPr defaultColWidth="3.75" defaultRowHeight="22.5" customHeight="1" x14ac:dyDescent="0.15"/>
  <cols>
    <col min="1" max="1" width="9" customWidth="1"/>
    <col min="2" max="10" width="4.375" customWidth="1"/>
    <col min="11" max="11" width="2.25" bestFit="1" customWidth="1"/>
    <col min="12" max="12" width="3.625" bestFit="1" customWidth="1"/>
    <col min="13" max="13" width="4.375" customWidth="1"/>
    <col min="14" max="14" width="3.625" bestFit="1" customWidth="1"/>
    <col min="15" max="15" width="4.125" bestFit="1" customWidth="1"/>
    <col min="16" max="24" width="4.375" customWidth="1"/>
    <col min="25" max="25" width="2.25" bestFit="1" customWidth="1"/>
    <col min="26" max="26" width="3.625" bestFit="1" customWidth="1"/>
    <col min="27" max="40" width="4.375" customWidth="1"/>
    <col min="41" max="41" width="3.25" bestFit="1" customWidth="1"/>
    <col min="42" max="43" width="4.375" customWidth="1"/>
    <col min="44" max="44" width="3.625" bestFit="1" customWidth="1"/>
    <col min="45" max="46" width="4.375" customWidth="1"/>
    <col min="47" max="47" width="3.75" customWidth="1"/>
  </cols>
  <sheetData>
    <row r="1" spans="2:47" ht="22.5" customHeight="1" x14ac:dyDescent="0.15">
      <c r="AU1" s="164" t="s">
        <v>53</v>
      </c>
    </row>
    <row r="2" spans="2:47" ht="22.5" customHeight="1" x14ac:dyDescent="0.15">
      <c r="B2" t="s">
        <v>81</v>
      </c>
    </row>
    <row r="3" spans="2:47" ht="9" customHeight="1" x14ac:dyDescent="0.15">
      <c r="AE3" s="156"/>
    </row>
    <row r="4" spans="2:47" ht="22.5" customHeight="1" x14ac:dyDescent="0.15">
      <c r="C4" s="218" t="s">
        <v>108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20"/>
      <c r="AE4" s="156"/>
      <c r="AF4" s="224" t="s">
        <v>109</v>
      </c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6"/>
    </row>
    <row r="5" spans="2:47" ht="22.5" customHeight="1" x14ac:dyDescent="0.15"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3"/>
      <c r="AE5" s="156"/>
      <c r="AF5" s="227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9"/>
    </row>
    <row r="6" spans="2:47" ht="23.25" customHeight="1" x14ac:dyDescent="0.15">
      <c r="AE6" s="156"/>
      <c r="AF6" s="230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2"/>
    </row>
    <row r="7" spans="2:47" ht="22.5" customHeight="1" x14ac:dyDescent="0.15">
      <c r="C7" s="233" t="s">
        <v>82</v>
      </c>
      <c r="D7" s="233"/>
      <c r="E7" s="233"/>
      <c r="F7" s="233"/>
      <c r="G7" s="233"/>
      <c r="H7" s="233"/>
      <c r="I7" s="233"/>
      <c r="J7" s="233"/>
      <c r="K7" s="233"/>
      <c r="L7" s="233"/>
      <c r="Q7" s="234" t="s">
        <v>98</v>
      </c>
      <c r="R7" s="234"/>
      <c r="S7" s="234"/>
      <c r="T7" s="234"/>
      <c r="U7" s="234"/>
      <c r="V7" s="234"/>
      <c r="W7" s="234"/>
      <c r="X7" s="234"/>
      <c r="Y7" s="234"/>
      <c r="Z7" s="234"/>
      <c r="AA7" s="234"/>
      <c r="AE7" s="156"/>
    </row>
    <row r="8" spans="2:47" ht="22.5" customHeight="1" x14ac:dyDescent="0.15">
      <c r="Q8" s="234" t="s">
        <v>65</v>
      </c>
      <c r="R8" s="234"/>
      <c r="S8" s="234"/>
      <c r="T8" s="234"/>
      <c r="U8" s="234"/>
      <c r="V8" s="234"/>
      <c r="W8" s="234"/>
      <c r="X8" s="234"/>
      <c r="Y8" s="234"/>
      <c r="Z8" s="234"/>
      <c r="AA8" s="234"/>
      <c r="AE8" s="156"/>
    </row>
    <row r="9" spans="2:47" ht="9" customHeight="1" x14ac:dyDescent="0.15">
      <c r="AE9" s="156"/>
    </row>
    <row r="10" spans="2:47" ht="22.5" customHeight="1" x14ac:dyDescent="0.15">
      <c r="E10" s="151" t="s">
        <v>90</v>
      </c>
      <c r="F10" s="215" t="s">
        <v>89</v>
      </c>
      <c r="G10" s="215"/>
      <c r="H10" s="152" t="s">
        <v>39</v>
      </c>
      <c r="I10" s="152"/>
      <c r="S10" s="151" t="s">
        <v>90</v>
      </c>
      <c r="T10" s="215" t="s">
        <v>89</v>
      </c>
      <c r="U10" s="215"/>
      <c r="V10" s="152" t="s">
        <v>39</v>
      </c>
      <c r="W10" s="152"/>
      <c r="AE10" s="156"/>
      <c r="AF10" t="s">
        <v>23</v>
      </c>
      <c r="AH10" s="151"/>
      <c r="AI10" s="215" t="s">
        <v>89</v>
      </c>
      <c r="AJ10" s="215"/>
      <c r="AK10" s="152" t="s">
        <v>39</v>
      </c>
      <c r="AL10" s="152"/>
    </row>
    <row r="11" spans="2:47" ht="22.5" customHeight="1" x14ac:dyDescent="0.15">
      <c r="C11" s="146" t="s">
        <v>83</v>
      </c>
      <c r="D11" s="145" t="s">
        <v>84</v>
      </c>
      <c r="E11" s="145" t="s">
        <v>85</v>
      </c>
      <c r="F11" s="145" t="s">
        <v>20</v>
      </c>
      <c r="G11" s="145" t="s">
        <v>86</v>
      </c>
      <c r="H11" s="145" t="s">
        <v>87</v>
      </c>
      <c r="I11" s="153" t="s">
        <v>88</v>
      </c>
      <c r="Q11" s="146" t="s">
        <v>83</v>
      </c>
      <c r="R11" s="145" t="s">
        <v>84</v>
      </c>
      <c r="S11" s="145" t="s">
        <v>85</v>
      </c>
      <c r="T11" s="145" t="s">
        <v>20</v>
      </c>
      <c r="U11" s="145" t="s">
        <v>86</v>
      </c>
      <c r="V11" s="145" t="s">
        <v>87</v>
      </c>
      <c r="W11" s="153" t="s">
        <v>88</v>
      </c>
      <c r="AE11" s="156"/>
      <c r="AF11" s="146" t="s">
        <v>83</v>
      </c>
      <c r="AG11" s="145" t="s">
        <v>84</v>
      </c>
      <c r="AH11" s="145" t="s">
        <v>85</v>
      </c>
      <c r="AI11" s="145" t="s">
        <v>20</v>
      </c>
      <c r="AJ11" s="145" t="s">
        <v>86</v>
      </c>
      <c r="AK11" s="145" t="s">
        <v>87</v>
      </c>
      <c r="AL11" s="153" t="s">
        <v>88</v>
      </c>
      <c r="AM11" s="41" t="s">
        <v>43</v>
      </c>
      <c r="AN11" s="163">
        <f>AP11/AR11*100</f>
        <v>25.806451612903224</v>
      </c>
      <c r="AO11" s="41" t="s">
        <v>91</v>
      </c>
      <c r="AP11">
        <v>8</v>
      </c>
      <c r="AQ11" t="s">
        <v>92</v>
      </c>
      <c r="AR11">
        <v>31</v>
      </c>
      <c r="AS11" t="s">
        <v>93</v>
      </c>
    </row>
    <row r="12" spans="2:47" ht="22.5" customHeight="1" x14ac:dyDescent="0.15">
      <c r="C12" s="147">
        <v>1</v>
      </c>
      <c r="D12" s="148">
        <v>2</v>
      </c>
      <c r="E12" s="148">
        <v>3</v>
      </c>
      <c r="F12" s="145">
        <v>4</v>
      </c>
      <c r="G12" s="145">
        <v>5</v>
      </c>
      <c r="H12" s="145">
        <v>6</v>
      </c>
      <c r="I12" s="154">
        <v>7</v>
      </c>
      <c r="Q12" s="147">
        <v>1</v>
      </c>
      <c r="R12" s="148">
        <v>2</v>
      </c>
      <c r="S12" s="148">
        <v>3</v>
      </c>
      <c r="T12" s="145">
        <v>4</v>
      </c>
      <c r="U12" s="145">
        <v>5</v>
      </c>
      <c r="V12" s="145">
        <v>6</v>
      </c>
      <c r="W12" s="154">
        <v>7</v>
      </c>
      <c r="AE12" s="156"/>
      <c r="AF12" s="146"/>
      <c r="AG12" s="149"/>
      <c r="AH12" s="149"/>
      <c r="AI12" s="149">
        <v>1</v>
      </c>
      <c r="AJ12" s="149">
        <v>2</v>
      </c>
      <c r="AK12" s="149">
        <v>3</v>
      </c>
      <c r="AL12" s="154">
        <v>4</v>
      </c>
      <c r="AM12" s="41" t="s">
        <v>43</v>
      </c>
      <c r="AN12" s="216" t="s">
        <v>101</v>
      </c>
      <c r="AO12" s="216"/>
      <c r="AP12" s="216"/>
      <c r="AQ12" s="216"/>
      <c r="AR12" s="216"/>
      <c r="AS12" s="216"/>
      <c r="AT12" s="216"/>
    </row>
    <row r="13" spans="2:47" ht="22.5" customHeight="1" x14ac:dyDescent="0.15">
      <c r="C13" s="147">
        <v>8</v>
      </c>
      <c r="D13" s="149">
        <v>9</v>
      </c>
      <c r="E13" s="145">
        <v>10</v>
      </c>
      <c r="F13" s="145">
        <v>11</v>
      </c>
      <c r="G13" s="145">
        <v>12</v>
      </c>
      <c r="H13" s="145">
        <v>13</v>
      </c>
      <c r="I13" s="154">
        <v>14</v>
      </c>
      <c r="Q13" s="147">
        <v>8</v>
      </c>
      <c r="R13" s="149">
        <v>9</v>
      </c>
      <c r="S13" s="145">
        <v>10</v>
      </c>
      <c r="T13" s="145">
        <v>11</v>
      </c>
      <c r="U13" s="145">
        <v>12</v>
      </c>
      <c r="V13" s="145">
        <v>13</v>
      </c>
      <c r="W13" s="154">
        <v>14</v>
      </c>
      <c r="AE13" s="156"/>
      <c r="AF13" s="147">
        <v>5</v>
      </c>
      <c r="AG13" s="149">
        <v>6</v>
      </c>
      <c r="AH13" s="149">
        <v>7</v>
      </c>
      <c r="AI13" s="149">
        <v>8</v>
      </c>
      <c r="AJ13" s="149">
        <v>9</v>
      </c>
      <c r="AK13" s="149">
        <v>10</v>
      </c>
      <c r="AL13" s="154">
        <v>11</v>
      </c>
      <c r="AM13" s="41" t="s">
        <v>43</v>
      </c>
      <c r="AN13" s="217" t="s">
        <v>102</v>
      </c>
      <c r="AO13" s="217"/>
      <c r="AP13" s="217"/>
      <c r="AQ13" s="217"/>
      <c r="AR13" s="217"/>
      <c r="AS13" s="217"/>
      <c r="AT13" s="217"/>
    </row>
    <row r="14" spans="2:47" ht="22.5" customHeight="1" x14ac:dyDescent="0.15">
      <c r="C14" s="147">
        <v>15</v>
      </c>
      <c r="D14" s="145">
        <v>16</v>
      </c>
      <c r="E14" s="145">
        <v>17</v>
      </c>
      <c r="F14" s="145">
        <v>18</v>
      </c>
      <c r="G14" s="145">
        <v>19</v>
      </c>
      <c r="H14" s="145">
        <v>20</v>
      </c>
      <c r="I14" s="154">
        <v>21</v>
      </c>
      <c r="Q14" s="147">
        <v>15</v>
      </c>
      <c r="R14" s="145">
        <v>16</v>
      </c>
      <c r="S14" s="145">
        <v>17</v>
      </c>
      <c r="T14" s="145">
        <v>18</v>
      </c>
      <c r="U14" s="145">
        <v>19</v>
      </c>
      <c r="V14" s="145">
        <v>20</v>
      </c>
      <c r="W14" s="154">
        <v>21</v>
      </c>
      <c r="AE14" s="156"/>
      <c r="AF14" s="147">
        <v>12</v>
      </c>
      <c r="AG14" s="149">
        <v>13</v>
      </c>
      <c r="AH14" s="149">
        <v>14</v>
      </c>
      <c r="AI14" s="149">
        <v>15</v>
      </c>
      <c r="AJ14" s="149">
        <v>16</v>
      </c>
      <c r="AK14" s="149">
        <v>17</v>
      </c>
      <c r="AL14" s="153">
        <v>18</v>
      </c>
    </row>
    <row r="15" spans="2:47" ht="22.5" customHeight="1" x14ac:dyDescent="0.15">
      <c r="C15" s="147">
        <v>22</v>
      </c>
      <c r="D15" s="145">
        <v>23</v>
      </c>
      <c r="E15" s="145">
        <v>24</v>
      </c>
      <c r="F15" s="145">
        <v>25</v>
      </c>
      <c r="G15" s="145">
        <v>26</v>
      </c>
      <c r="H15" s="145">
        <v>27</v>
      </c>
      <c r="I15" s="154">
        <v>28</v>
      </c>
      <c r="Q15" s="147">
        <v>22</v>
      </c>
      <c r="R15" s="145">
        <v>23</v>
      </c>
      <c r="S15" s="145">
        <v>24</v>
      </c>
      <c r="T15" s="145">
        <v>25</v>
      </c>
      <c r="U15" s="145">
        <v>26</v>
      </c>
      <c r="V15" s="145">
        <v>27</v>
      </c>
      <c r="W15" s="154">
        <v>28</v>
      </c>
      <c r="AE15" s="156"/>
      <c r="AF15" s="147">
        <v>19</v>
      </c>
      <c r="AG15" s="148">
        <v>20</v>
      </c>
      <c r="AH15" s="148">
        <v>21</v>
      </c>
      <c r="AI15" s="149">
        <v>22</v>
      </c>
      <c r="AJ15" s="149">
        <v>23</v>
      </c>
      <c r="AK15" s="149">
        <v>24</v>
      </c>
      <c r="AL15" s="153">
        <v>25</v>
      </c>
    </row>
    <row r="16" spans="2:47" ht="22.5" customHeight="1" x14ac:dyDescent="0.15">
      <c r="C16" s="147">
        <v>29</v>
      </c>
      <c r="D16" s="145">
        <v>30</v>
      </c>
      <c r="E16" s="145">
        <v>31</v>
      </c>
      <c r="F16" s="145"/>
      <c r="G16" s="145"/>
      <c r="H16" s="145"/>
      <c r="I16" s="153"/>
      <c r="Q16" s="147">
        <v>29</v>
      </c>
      <c r="R16" s="145">
        <v>30</v>
      </c>
      <c r="S16" s="145">
        <v>31</v>
      </c>
      <c r="T16" s="145"/>
      <c r="U16" s="145"/>
      <c r="V16" s="145"/>
      <c r="W16" s="153"/>
      <c r="AE16" s="156"/>
      <c r="AF16" s="147">
        <v>26</v>
      </c>
      <c r="AG16" s="149">
        <v>27</v>
      </c>
      <c r="AH16" s="149">
        <v>28</v>
      </c>
      <c r="AI16" s="149">
        <v>29</v>
      </c>
      <c r="AJ16" s="149">
        <v>30</v>
      </c>
      <c r="AK16" s="149">
        <v>31</v>
      </c>
      <c r="AL16" s="153"/>
    </row>
    <row r="17" spans="3:46" ht="22.5" customHeight="1" x14ac:dyDescent="0.15">
      <c r="C17" t="s">
        <v>43</v>
      </c>
      <c r="D17" s="150">
        <f>F17/H17*100</f>
        <v>35.483870967741936</v>
      </c>
      <c r="E17" s="41" t="s">
        <v>91</v>
      </c>
      <c r="F17">
        <v>11</v>
      </c>
      <c r="G17" t="s">
        <v>92</v>
      </c>
      <c r="H17">
        <v>31</v>
      </c>
      <c r="I17" t="s">
        <v>93</v>
      </c>
      <c r="Q17" t="s">
        <v>43</v>
      </c>
      <c r="R17" s="150">
        <f>T17/V17*100</f>
        <v>35.483870967741936</v>
      </c>
      <c r="S17" s="41" t="s">
        <v>91</v>
      </c>
      <c r="T17">
        <v>11</v>
      </c>
      <c r="U17" t="s">
        <v>92</v>
      </c>
      <c r="V17">
        <v>31</v>
      </c>
      <c r="W17" t="s">
        <v>93</v>
      </c>
      <c r="AE17" s="156"/>
    </row>
    <row r="18" spans="3:46" ht="23.25" customHeight="1" x14ac:dyDescent="0.15">
      <c r="AE18" s="156"/>
      <c r="AI18" s="159"/>
      <c r="AJ18" s="159"/>
      <c r="AK18" s="160" t="s">
        <v>103</v>
      </c>
    </row>
    <row r="19" spans="3:46" ht="22.5" customHeight="1" x14ac:dyDescent="0.15">
      <c r="E19" s="151" t="s">
        <v>79</v>
      </c>
      <c r="F19" s="215" t="s">
        <v>89</v>
      </c>
      <c r="G19" s="215"/>
      <c r="H19" s="152" t="s">
        <v>39</v>
      </c>
      <c r="I19" s="152"/>
      <c r="S19" s="151" t="s">
        <v>79</v>
      </c>
      <c r="T19" s="215" t="s">
        <v>89</v>
      </c>
      <c r="U19" s="215"/>
      <c r="V19" s="152" t="s">
        <v>39</v>
      </c>
      <c r="W19" s="152"/>
      <c r="AE19" s="156"/>
      <c r="AF19" t="s">
        <v>63</v>
      </c>
      <c r="AH19" s="151"/>
      <c r="AI19" s="215" t="s">
        <v>89</v>
      </c>
      <c r="AJ19" s="215"/>
      <c r="AK19" s="152" t="s">
        <v>39</v>
      </c>
      <c r="AL19" s="152"/>
    </row>
    <row r="20" spans="3:46" ht="22.5" customHeight="1" x14ac:dyDescent="0.15">
      <c r="C20" s="146" t="s">
        <v>83</v>
      </c>
      <c r="D20" s="145" t="s">
        <v>84</v>
      </c>
      <c r="E20" s="145" t="s">
        <v>85</v>
      </c>
      <c r="F20" s="145" t="s">
        <v>20</v>
      </c>
      <c r="G20" s="145" t="s">
        <v>86</v>
      </c>
      <c r="H20" s="145" t="s">
        <v>87</v>
      </c>
      <c r="I20" s="153" t="s">
        <v>88</v>
      </c>
      <c r="Q20" s="146" t="s">
        <v>83</v>
      </c>
      <c r="R20" s="145" t="s">
        <v>84</v>
      </c>
      <c r="S20" s="145" t="s">
        <v>85</v>
      </c>
      <c r="T20" s="145" t="s">
        <v>20</v>
      </c>
      <c r="U20" s="145" t="s">
        <v>86</v>
      </c>
      <c r="V20" s="145" t="s">
        <v>87</v>
      </c>
      <c r="W20" s="153" t="s">
        <v>88</v>
      </c>
      <c r="AE20" s="156"/>
      <c r="AF20" s="146" t="s">
        <v>83</v>
      </c>
      <c r="AG20" s="145" t="s">
        <v>84</v>
      </c>
      <c r="AH20" s="145" t="s">
        <v>85</v>
      </c>
      <c r="AI20" s="145" t="s">
        <v>20</v>
      </c>
      <c r="AJ20" s="145" t="s">
        <v>86</v>
      </c>
      <c r="AK20" s="145" t="s">
        <v>87</v>
      </c>
      <c r="AL20" s="153" t="s">
        <v>88</v>
      </c>
      <c r="AM20" s="41" t="s">
        <v>43</v>
      </c>
      <c r="AN20" s="163">
        <f>AP20/AR20*100</f>
        <v>25</v>
      </c>
      <c r="AO20" s="41" t="s">
        <v>91</v>
      </c>
      <c r="AP20">
        <v>3</v>
      </c>
      <c r="AQ20" t="s">
        <v>92</v>
      </c>
      <c r="AR20">
        <v>12</v>
      </c>
      <c r="AS20" t="s">
        <v>93</v>
      </c>
    </row>
    <row r="21" spans="3:46" ht="22.5" customHeight="1" x14ac:dyDescent="0.15">
      <c r="C21" s="146"/>
      <c r="D21" s="149"/>
      <c r="E21" s="149"/>
      <c r="F21" s="149">
        <v>1</v>
      </c>
      <c r="G21" s="149">
        <v>2</v>
      </c>
      <c r="H21" s="149">
        <v>3</v>
      </c>
      <c r="I21" s="154">
        <v>4</v>
      </c>
      <c r="Q21" s="146"/>
      <c r="R21" s="149"/>
      <c r="S21" s="149"/>
      <c r="T21" s="149">
        <v>1</v>
      </c>
      <c r="U21" s="149">
        <v>2</v>
      </c>
      <c r="V21" s="149">
        <v>3</v>
      </c>
      <c r="W21" s="154">
        <v>4</v>
      </c>
      <c r="AE21" s="156"/>
      <c r="AF21" s="146"/>
      <c r="AG21" s="149"/>
      <c r="AH21" s="149"/>
      <c r="AI21" s="158">
        <v>1</v>
      </c>
      <c r="AJ21" s="158">
        <v>2</v>
      </c>
      <c r="AK21" s="158">
        <v>3</v>
      </c>
      <c r="AL21" s="161">
        <v>4</v>
      </c>
      <c r="AM21" s="41" t="s">
        <v>43</v>
      </c>
      <c r="AN21" s="216" t="s">
        <v>15</v>
      </c>
      <c r="AO21" s="216"/>
      <c r="AP21" s="216"/>
      <c r="AQ21" s="216"/>
      <c r="AR21" s="216"/>
      <c r="AS21" s="216"/>
      <c r="AT21" s="216"/>
    </row>
    <row r="22" spans="3:46" ht="22.5" customHeight="1" x14ac:dyDescent="0.15">
      <c r="C22" s="147">
        <v>5</v>
      </c>
      <c r="D22" s="149">
        <v>6</v>
      </c>
      <c r="E22" s="149">
        <v>7</v>
      </c>
      <c r="F22" s="149">
        <v>8</v>
      </c>
      <c r="G22" s="149">
        <v>9</v>
      </c>
      <c r="H22" s="149">
        <v>10</v>
      </c>
      <c r="I22" s="154">
        <v>11</v>
      </c>
      <c r="M22" s="150">
        <f>L23/N23*100</f>
        <v>32.222222222222221</v>
      </c>
      <c r="N22" t="s">
        <v>35</v>
      </c>
      <c r="Q22" s="147">
        <v>5</v>
      </c>
      <c r="R22" s="149">
        <v>6</v>
      </c>
      <c r="S22" s="149">
        <v>7</v>
      </c>
      <c r="T22" s="149">
        <v>8</v>
      </c>
      <c r="U22" s="149">
        <v>9</v>
      </c>
      <c r="V22" s="149">
        <v>10</v>
      </c>
      <c r="W22" s="154">
        <v>11</v>
      </c>
      <c r="AA22" s="150">
        <f>Z23/AB23*100</f>
        <v>30</v>
      </c>
      <c r="AB22" t="s">
        <v>35</v>
      </c>
      <c r="AE22" s="156"/>
      <c r="AF22" s="157">
        <v>5</v>
      </c>
      <c r="AG22" s="158">
        <v>6</v>
      </c>
      <c r="AH22" s="158">
        <v>7</v>
      </c>
      <c r="AI22" s="158">
        <v>8</v>
      </c>
      <c r="AJ22" s="158">
        <v>9</v>
      </c>
      <c r="AK22" s="158">
        <v>10</v>
      </c>
      <c r="AL22" s="161">
        <v>11</v>
      </c>
      <c r="AM22" s="41" t="s">
        <v>43</v>
      </c>
      <c r="AN22" s="217" t="s">
        <v>102</v>
      </c>
      <c r="AO22" s="217"/>
      <c r="AP22" s="217"/>
      <c r="AQ22" s="217"/>
      <c r="AR22" s="217"/>
      <c r="AS22" s="217"/>
      <c r="AT22" s="217"/>
    </row>
    <row r="23" spans="3:46" ht="22.5" customHeight="1" x14ac:dyDescent="0.15">
      <c r="C23" s="147">
        <v>12</v>
      </c>
      <c r="D23" s="149">
        <v>13</v>
      </c>
      <c r="E23" s="149">
        <v>14</v>
      </c>
      <c r="F23" s="149">
        <v>15</v>
      </c>
      <c r="G23" s="149">
        <v>16</v>
      </c>
      <c r="H23" s="149">
        <v>17</v>
      </c>
      <c r="I23" s="154">
        <v>18</v>
      </c>
      <c r="K23" s="41" t="s">
        <v>7</v>
      </c>
      <c r="L23">
        <f>F17+F26+F35</f>
        <v>29</v>
      </c>
      <c r="M23" t="s">
        <v>96</v>
      </c>
      <c r="N23">
        <f>H17+H26+H35</f>
        <v>90</v>
      </c>
      <c r="O23" t="s">
        <v>95</v>
      </c>
      <c r="Q23" s="147">
        <v>12</v>
      </c>
      <c r="R23" s="149">
        <v>13</v>
      </c>
      <c r="S23" s="149">
        <v>14</v>
      </c>
      <c r="T23" s="149">
        <v>15</v>
      </c>
      <c r="U23" s="149">
        <v>16</v>
      </c>
      <c r="V23" s="149">
        <v>17</v>
      </c>
      <c r="W23" s="154">
        <v>18</v>
      </c>
      <c r="Y23" s="41" t="s">
        <v>7</v>
      </c>
      <c r="Z23">
        <f>T17+T26+T35</f>
        <v>27</v>
      </c>
      <c r="AA23" t="s">
        <v>96</v>
      </c>
      <c r="AB23">
        <f>V17+V26+V35</f>
        <v>90</v>
      </c>
      <c r="AC23" t="s">
        <v>95</v>
      </c>
      <c r="AE23" s="156"/>
      <c r="AF23" s="157">
        <v>12</v>
      </c>
      <c r="AG23" s="158">
        <v>13</v>
      </c>
      <c r="AH23" s="158">
        <v>14</v>
      </c>
      <c r="AI23" s="158">
        <v>15</v>
      </c>
      <c r="AJ23" s="158">
        <v>16</v>
      </c>
      <c r="AK23" s="158">
        <v>17</v>
      </c>
      <c r="AL23" s="161">
        <v>18</v>
      </c>
    </row>
    <row r="24" spans="3:46" ht="22.5" customHeight="1" x14ac:dyDescent="0.15">
      <c r="C24" s="147">
        <v>19</v>
      </c>
      <c r="D24" s="149">
        <v>20</v>
      </c>
      <c r="E24" s="149">
        <v>21</v>
      </c>
      <c r="F24" s="148">
        <v>22</v>
      </c>
      <c r="G24" s="149">
        <v>23</v>
      </c>
      <c r="H24" s="149">
        <v>24</v>
      </c>
      <c r="I24" s="154">
        <v>25</v>
      </c>
      <c r="Q24" s="147">
        <v>19</v>
      </c>
      <c r="R24" s="149">
        <v>20</v>
      </c>
      <c r="S24" s="149">
        <v>21</v>
      </c>
      <c r="T24" s="148">
        <v>22</v>
      </c>
      <c r="U24" s="149">
        <v>23</v>
      </c>
      <c r="V24" s="149">
        <v>24</v>
      </c>
      <c r="W24" s="154">
        <v>25</v>
      </c>
      <c r="Z24" t="s">
        <v>99</v>
      </c>
      <c r="AE24" s="156"/>
      <c r="AF24" s="157">
        <v>19</v>
      </c>
      <c r="AG24" s="149">
        <v>20</v>
      </c>
      <c r="AH24" s="149">
        <v>21</v>
      </c>
      <c r="AI24" s="149">
        <v>22</v>
      </c>
      <c r="AJ24" s="149">
        <v>23</v>
      </c>
      <c r="AK24" s="149">
        <v>24</v>
      </c>
      <c r="AL24" s="154">
        <v>25</v>
      </c>
    </row>
    <row r="25" spans="3:46" ht="22.5" customHeight="1" x14ac:dyDescent="0.15">
      <c r="C25" s="147">
        <v>26</v>
      </c>
      <c r="D25" s="149">
        <v>27</v>
      </c>
      <c r="E25" s="149">
        <v>28</v>
      </c>
      <c r="F25" s="149"/>
      <c r="G25" s="149"/>
      <c r="H25" s="149"/>
      <c r="I25" s="153"/>
      <c r="Q25" s="147">
        <v>26</v>
      </c>
      <c r="R25" s="149">
        <v>27</v>
      </c>
      <c r="S25" s="149">
        <v>28</v>
      </c>
      <c r="T25" s="149"/>
      <c r="U25" s="149"/>
      <c r="V25" s="149"/>
      <c r="W25" s="153"/>
      <c r="Z25" t="s">
        <v>97</v>
      </c>
      <c r="AE25" s="156"/>
      <c r="AF25" s="147">
        <v>26</v>
      </c>
      <c r="AG25" s="148">
        <v>27</v>
      </c>
      <c r="AH25" s="149">
        <v>28</v>
      </c>
      <c r="AI25" s="149">
        <v>29</v>
      </c>
      <c r="AJ25" s="149">
        <v>30</v>
      </c>
      <c r="AK25" s="149">
        <v>31</v>
      </c>
      <c r="AL25" s="153"/>
    </row>
    <row r="26" spans="3:46" ht="22.5" customHeight="1" x14ac:dyDescent="0.15">
      <c r="C26" t="s">
        <v>43</v>
      </c>
      <c r="D26" s="150">
        <f>F26/H26*100</f>
        <v>32.142857142857146</v>
      </c>
      <c r="E26" s="41" t="s">
        <v>91</v>
      </c>
      <c r="F26">
        <v>9</v>
      </c>
      <c r="G26" t="s">
        <v>92</v>
      </c>
      <c r="H26">
        <v>28</v>
      </c>
      <c r="I26" t="s">
        <v>93</v>
      </c>
      <c r="Q26" t="s">
        <v>43</v>
      </c>
      <c r="R26" s="150">
        <f>T26/V26*100</f>
        <v>32.142857142857146</v>
      </c>
      <c r="S26" s="41" t="s">
        <v>91</v>
      </c>
      <c r="T26">
        <v>9</v>
      </c>
      <c r="U26" t="s">
        <v>92</v>
      </c>
      <c r="V26">
        <v>28</v>
      </c>
      <c r="W26" t="s">
        <v>93</v>
      </c>
      <c r="AE26" s="156"/>
    </row>
    <row r="27" spans="3:46" ht="23.25" customHeight="1" x14ac:dyDescent="0.15">
      <c r="AE27" s="156"/>
      <c r="AI27" s="40"/>
      <c r="AJ27" s="40"/>
      <c r="AK27" s="160"/>
      <c r="AL27" s="40"/>
    </row>
    <row r="28" spans="3:46" ht="22.5" customHeight="1" x14ac:dyDescent="0.15">
      <c r="E28" s="151" t="s">
        <v>94</v>
      </c>
      <c r="F28" s="215" t="s">
        <v>89</v>
      </c>
      <c r="G28" s="215"/>
      <c r="H28" s="152" t="s">
        <v>39</v>
      </c>
      <c r="I28" s="152"/>
      <c r="S28" s="151" t="s">
        <v>94</v>
      </c>
      <c r="T28" s="215" t="s">
        <v>89</v>
      </c>
      <c r="U28" s="215"/>
      <c r="V28" s="152" t="s">
        <v>39</v>
      </c>
      <c r="W28" s="152"/>
      <c r="AE28" s="156"/>
      <c r="AF28" t="s">
        <v>27</v>
      </c>
      <c r="AH28" s="151"/>
      <c r="AI28" s="159"/>
      <c r="AJ28" s="159"/>
      <c r="AK28" s="160" t="s">
        <v>103</v>
      </c>
    </row>
    <row r="29" spans="3:46" ht="22.5" customHeight="1" x14ac:dyDescent="0.15">
      <c r="C29" s="146" t="s">
        <v>83</v>
      </c>
      <c r="D29" s="145" t="s">
        <v>84</v>
      </c>
      <c r="E29" s="145" t="s">
        <v>85</v>
      </c>
      <c r="F29" s="145" t="s">
        <v>20</v>
      </c>
      <c r="G29" s="145" t="s">
        <v>86</v>
      </c>
      <c r="H29" s="145" t="s">
        <v>87</v>
      </c>
      <c r="I29" s="153" t="s">
        <v>88</v>
      </c>
      <c r="Q29" s="146" t="s">
        <v>83</v>
      </c>
      <c r="R29" s="145" t="s">
        <v>84</v>
      </c>
      <c r="S29" s="145" t="s">
        <v>85</v>
      </c>
      <c r="T29" s="145" t="s">
        <v>20</v>
      </c>
      <c r="U29" s="145" t="s">
        <v>86</v>
      </c>
      <c r="V29" s="145" t="s">
        <v>87</v>
      </c>
      <c r="W29" s="153" t="s">
        <v>88</v>
      </c>
      <c r="AE29" s="156"/>
      <c r="AF29" s="146" t="s">
        <v>83</v>
      </c>
      <c r="AG29" s="145" t="s">
        <v>84</v>
      </c>
      <c r="AH29" s="145" t="s">
        <v>85</v>
      </c>
      <c r="AI29" s="145" t="s">
        <v>20</v>
      </c>
      <c r="AJ29" s="145" t="s">
        <v>86</v>
      </c>
      <c r="AK29" s="145" t="s">
        <v>87</v>
      </c>
      <c r="AL29" s="153" t="s">
        <v>88</v>
      </c>
      <c r="AM29" t="s">
        <v>104</v>
      </c>
    </row>
    <row r="30" spans="3:46" ht="22.5" customHeight="1" x14ac:dyDescent="0.15">
      <c r="C30" s="146"/>
      <c r="D30" s="149"/>
      <c r="E30" s="149"/>
      <c r="F30" s="149">
        <v>1</v>
      </c>
      <c r="G30" s="149">
        <v>2</v>
      </c>
      <c r="H30" s="149">
        <v>3</v>
      </c>
      <c r="I30" s="154">
        <v>4</v>
      </c>
      <c r="Q30" s="146"/>
      <c r="R30" s="149"/>
      <c r="S30" s="149"/>
      <c r="T30" s="149">
        <v>1</v>
      </c>
      <c r="U30" s="149">
        <v>2</v>
      </c>
      <c r="V30" s="149">
        <v>3</v>
      </c>
      <c r="W30" s="154">
        <v>4</v>
      </c>
      <c r="AE30" s="156"/>
      <c r="AF30" s="146"/>
      <c r="AG30" s="149"/>
      <c r="AH30" s="149"/>
      <c r="AI30" s="158">
        <v>1</v>
      </c>
      <c r="AJ30" s="158">
        <v>2</v>
      </c>
      <c r="AK30" s="158">
        <v>3</v>
      </c>
      <c r="AL30" s="162">
        <v>4</v>
      </c>
      <c r="AM30" t="s">
        <v>105</v>
      </c>
    </row>
    <row r="31" spans="3:46" ht="22.5" customHeight="1" x14ac:dyDescent="0.15">
      <c r="C31" s="147">
        <v>5</v>
      </c>
      <c r="D31" s="149">
        <v>6</v>
      </c>
      <c r="E31" s="149">
        <v>7</v>
      </c>
      <c r="F31" s="149">
        <v>8</v>
      </c>
      <c r="G31" s="149">
        <v>9</v>
      </c>
      <c r="H31" s="149">
        <v>10</v>
      </c>
      <c r="I31" s="154">
        <v>11</v>
      </c>
      <c r="Q31" s="147">
        <v>5</v>
      </c>
      <c r="R31" s="149">
        <v>6</v>
      </c>
      <c r="S31" s="148">
        <v>7</v>
      </c>
      <c r="T31" s="149">
        <v>8</v>
      </c>
      <c r="U31" s="149">
        <v>9</v>
      </c>
      <c r="V31" s="149">
        <v>10</v>
      </c>
      <c r="W31" s="154">
        <v>11</v>
      </c>
      <c r="AE31" s="156"/>
      <c r="AF31" s="157">
        <v>5</v>
      </c>
      <c r="AG31" s="158">
        <v>6</v>
      </c>
      <c r="AH31" s="158">
        <v>7</v>
      </c>
      <c r="AI31" s="158">
        <v>8</v>
      </c>
      <c r="AJ31" s="158">
        <v>9</v>
      </c>
      <c r="AK31" s="158">
        <v>10</v>
      </c>
      <c r="AL31" s="162">
        <v>11</v>
      </c>
      <c r="AM31" t="s">
        <v>106</v>
      </c>
    </row>
    <row r="32" spans="3:46" ht="22.5" customHeight="1" x14ac:dyDescent="0.15">
      <c r="C32" s="147">
        <v>12</v>
      </c>
      <c r="D32" s="149">
        <v>13</v>
      </c>
      <c r="E32" s="149">
        <v>14</v>
      </c>
      <c r="F32" s="149">
        <v>15</v>
      </c>
      <c r="G32" s="149">
        <v>16</v>
      </c>
      <c r="H32" s="149">
        <v>17</v>
      </c>
      <c r="I32" s="154">
        <v>18</v>
      </c>
      <c r="Q32" s="146">
        <v>12</v>
      </c>
      <c r="R32" s="149">
        <v>13</v>
      </c>
      <c r="S32" s="149">
        <v>14</v>
      </c>
      <c r="T32" s="149">
        <v>15</v>
      </c>
      <c r="U32" s="149">
        <v>16</v>
      </c>
      <c r="V32" s="149">
        <v>17</v>
      </c>
      <c r="W32" s="154">
        <v>18</v>
      </c>
      <c r="AE32" s="156"/>
      <c r="AF32" s="157">
        <v>12</v>
      </c>
      <c r="AG32" s="158">
        <v>13</v>
      </c>
      <c r="AH32" s="158">
        <v>14</v>
      </c>
      <c r="AI32" s="158">
        <v>15</v>
      </c>
      <c r="AJ32" s="158">
        <v>16</v>
      </c>
      <c r="AK32" s="158">
        <v>17</v>
      </c>
      <c r="AL32" s="162">
        <v>18</v>
      </c>
      <c r="AM32" t="s">
        <v>107</v>
      </c>
    </row>
    <row r="33" spans="3:39" ht="22.5" customHeight="1" x14ac:dyDescent="0.15">
      <c r="C33" s="147">
        <v>19</v>
      </c>
      <c r="D33" s="149">
        <v>20</v>
      </c>
      <c r="E33" s="148">
        <v>21</v>
      </c>
      <c r="F33" s="149">
        <v>22</v>
      </c>
      <c r="G33" s="149">
        <v>23</v>
      </c>
      <c r="H33" s="149">
        <v>24</v>
      </c>
      <c r="I33" s="154">
        <v>25</v>
      </c>
      <c r="Q33" s="146">
        <v>19</v>
      </c>
      <c r="R33" s="149">
        <v>20</v>
      </c>
      <c r="S33" s="149">
        <v>21</v>
      </c>
      <c r="T33" s="149">
        <v>22</v>
      </c>
      <c r="U33" s="149">
        <v>23</v>
      </c>
      <c r="V33" s="148">
        <v>24</v>
      </c>
      <c r="W33" s="154">
        <v>25</v>
      </c>
      <c r="AE33" s="156"/>
      <c r="AF33" s="157">
        <v>19</v>
      </c>
      <c r="AG33" s="158">
        <v>20</v>
      </c>
      <c r="AH33" s="158">
        <v>21</v>
      </c>
      <c r="AI33" s="158">
        <v>22</v>
      </c>
      <c r="AJ33" s="158">
        <v>23</v>
      </c>
      <c r="AK33" s="158">
        <v>24</v>
      </c>
      <c r="AL33" s="162">
        <v>25</v>
      </c>
      <c r="AM33" t="s">
        <v>12</v>
      </c>
    </row>
    <row r="34" spans="3:39" ht="22.5" customHeight="1" x14ac:dyDescent="0.15">
      <c r="C34" s="147">
        <v>26</v>
      </c>
      <c r="D34" s="149">
        <v>27</v>
      </c>
      <c r="E34" s="149">
        <v>28</v>
      </c>
      <c r="F34" s="149">
        <v>29</v>
      </c>
      <c r="G34" s="149">
        <v>30</v>
      </c>
      <c r="H34" s="149">
        <v>31</v>
      </c>
      <c r="I34" s="153"/>
      <c r="Q34" s="146">
        <v>26</v>
      </c>
      <c r="R34" s="149">
        <v>27</v>
      </c>
      <c r="S34" s="149">
        <v>28</v>
      </c>
      <c r="T34" s="149">
        <v>29</v>
      </c>
      <c r="U34" s="149">
        <v>30</v>
      </c>
      <c r="V34" s="149">
        <v>31</v>
      </c>
      <c r="W34" s="153"/>
      <c r="AE34" s="156"/>
      <c r="AF34" s="157">
        <v>26</v>
      </c>
      <c r="AG34" s="149">
        <v>27</v>
      </c>
      <c r="AH34" s="149">
        <v>28</v>
      </c>
      <c r="AI34" s="149">
        <v>29</v>
      </c>
      <c r="AJ34" s="149">
        <v>30</v>
      </c>
      <c r="AK34" s="149">
        <v>31</v>
      </c>
      <c r="AL34" s="153"/>
    </row>
    <row r="35" spans="3:39" ht="22.5" customHeight="1" x14ac:dyDescent="0.15">
      <c r="C35" t="s">
        <v>43</v>
      </c>
      <c r="D35" s="150">
        <f>F35/H35*100</f>
        <v>29.032258064516132</v>
      </c>
      <c r="E35" s="41" t="s">
        <v>91</v>
      </c>
      <c r="F35">
        <v>9</v>
      </c>
      <c r="G35" t="s">
        <v>92</v>
      </c>
      <c r="H35">
        <v>31</v>
      </c>
      <c r="I35" t="s">
        <v>93</v>
      </c>
      <c r="Q35" t="s">
        <v>43</v>
      </c>
      <c r="R35" s="155">
        <f>T35/V35*100</f>
        <v>22.58064516129032</v>
      </c>
      <c r="S35" s="41" t="s">
        <v>91</v>
      </c>
      <c r="T35">
        <v>7</v>
      </c>
      <c r="U35" t="s">
        <v>92</v>
      </c>
      <c r="V35">
        <v>31</v>
      </c>
      <c r="W35" t="s">
        <v>93</v>
      </c>
      <c r="AE35" s="156"/>
    </row>
    <row r="36" spans="3:39" ht="22.5" customHeight="1" x14ac:dyDescent="0.15">
      <c r="AE36" s="156"/>
    </row>
  </sheetData>
  <mergeCells count="17">
    <mergeCell ref="C4:U5"/>
    <mergeCell ref="AF4:AU6"/>
    <mergeCell ref="AI10:AJ10"/>
    <mergeCell ref="AN12:AT12"/>
    <mergeCell ref="AN13:AT13"/>
    <mergeCell ref="C7:L7"/>
    <mergeCell ref="Q7:AA7"/>
    <mergeCell ref="Q8:AA8"/>
    <mergeCell ref="F10:G10"/>
    <mergeCell ref="T10:U10"/>
    <mergeCell ref="AN21:AT21"/>
    <mergeCell ref="AN22:AT22"/>
    <mergeCell ref="F28:G28"/>
    <mergeCell ref="T28:U28"/>
    <mergeCell ref="F19:G19"/>
    <mergeCell ref="T19:U19"/>
    <mergeCell ref="AI19:AJ19"/>
  </mergeCells>
  <phoneticPr fontId="15" type="Hiragana"/>
  <pageMargins left="0.39370078740157477" right="0.39370078740157477" top="0.39370078740157477" bottom="0.39370078740157477" header="0.19685039370078738" footer="0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74"/>
  <sheetViews>
    <sheetView workbookViewId="0">
      <selection activeCell="E3" sqref="E3"/>
    </sheetView>
  </sheetViews>
  <sheetFormatPr defaultRowHeight="13.5" x14ac:dyDescent="0.15"/>
  <cols>
    <col min="1" max="1" width="11.625" style="166" bestFit="1" customWidth="1"/>
    <col min="3" max="3" width="32.875" customWidth="1"/>
    <col min="4" max="4" width="3.625" customWidth="1"/>
  </cols>
  <sheetData>
    <row r="1" spans="1:6" x14ac:dyDescent="0.15">
      <c r="A1" s="166" t="s">
        <v>111</v>
      </c>
      <c r="E1" t="s">
        <v>132</v>
      </c>
    </row>
    <row r="2" spans="1:6" x14ac:dyDescent="0.15">
      <c r="A2" s="166" t="s">
        <v>112</v>
      </c>
      <c r="E2" t="s">
        <v>133</v>
      </c>
    </row>
    <row r="3" spans="1:6" x14ac:dyDescent="0.15">
      <c r="A3" s="167" t="s">
        <v>113</v>
      </c>
      <c r="E3">
        <v>1</v>
      </c>
      <c r="F3" t="s">
        <v>0</v>
      </c>
    </row>
    <row r="4" spans="1:6" ht="14.25" thickBot="1" x14ac:dyDescent="0.2">
      <c r="A4" s="166" t="s">
        <v>114</v>
      </c>
      <c r="E4">
        <v>2</v>
      </c>
      <c r="F4" t="s">
        <v>6</v>
      </c>
    </row>
    <row r="5" spans="1:6" x14ac:dyDescent="0.15">
      <c r="A5" s="168">
        <v>45292</v>
      </c>
      <c r="B5" s="169" t="s">
        <v>115</v>
      </c>
      <c r="E5">
        <v>3</v>
      </c>
      <c r="F5" t="s">
        <v>5</v>
      </c>
    </row>
    <row r="6" spans="1:6" x14ac:dyDescent="0.15">
      <c r="A6" s="170">
        <v>45299</v>
      </c>
      <c r="B6" s="171" t="s">
        <v>116</v>
      </c>
      <c r="E6">
        <v>4</v>
      </c>
      <c r="F6" t="s">
        <v>1</v>
      </c>
    </row>
    <row r="7" spans="1:6" x14ac:dyDescent="0.15">
      <c r="A7" s="170">
        <v>45333</v>
      </c>
      <c r="B7" s="171" t="s">
        <v>117</v>
      </c>
      <c r="E7">
        <v>5</v>
      </c>
      <c r="F7" t="s">
        <v>8</v>
      </c>
    </row>
    <row r="8" spans="1:6" x14ac:dyDescent="0.15">
      <c r="A8" s="170">
        <v>45334</v>
      </c>
      <c r="B8" s="171" t="s">
        <v>118</v>
      </c>
      <c r="E8">
        <v>6</v>
      </c>
      <c r="F8" t="s">
        <v>9</v>
      </c>
    </row>
    <row r="9" spans="1:6" x14ac:dyDescent="0.15">
      <c r="A9" s="170">
        <v>45345</v>
      </c>
      <c r="B9" s="171" t="s">
        <v>119</v>
      </c>
      <c r="E9">
        <v>7</v>
      </c>
      <c r="F9" t="s">
        <v>134</v>
      </c>
    </row>
    <row r="10" spans="1:6" x14ac:dyDescent="0.15">
      <c r="A10" s="170">
        <v>45371</v>
      </c>
      <c r="B10" s="171" t="s">
        <v>120</v>
      </c>
    </row>
    <row r="11" spans="1:6" x14ac:dyDescent="0.15">
      <c r="A11" s="170">
        <v>45411</v>
      </c>
      <c r="B11" s="171" t="s">
        <v>121</v>
      </c>
    </row>
    <row r="12" spans="1:6" x14ac:dyDescent="0.15">
      <c r="A12" s="170">
        <v>45415</v>
      </c>
      <c r="B12" s="171" t="s">
        <v>122</v>
      </c>
    </row>
    <row r="13" spans="1:6" x14ac:dyDescent="0.15">
      <c r="A13" s="170">
        <v>45416</v>
      </c>
      <c r="B13" s="171" t="s">
        <v>123</v>
      </c>
    </row>
    <row r="14" spans="1:6" x14ac:dyDescent="0.15">
      <c r="A14" s="170">
        <v>45417</v>
      </c>
      <c r="B14" s="171" t="s">
        <v>124</v>
      </c>
    </row>
    <row r="15" spans="1:6" x14ac:dyDescent="0.15">
      <c r="A15" s="170">
        <v>45418</v>
      </c>
      <c r="B15" s="171" t="s">
        <v>118</v>
      </c>
    </row>
    <row r="16" spans="1:6" x14ac:dyDescent="0.15">
      <c r="A16" s="170">
        <v>45488</v>
      </c>
      <c r="B16" s="171" t="s">
        <v>125</v>
      </c>
    </row>
    <row r="17" spans="1:2" x14ac:dyDescent="0.15">
      <c r="A17" s="170">
        <v>45515</v>
      </c>
      <c r="B17" s="171" t="s">
        <v>126</v>
      </c>
    </row>
    <row r="18" spans="1:2" x14ac:dyDescent="0.15">
      <c r="A18" s="170">
        <v>45516</v>
      </c>
      <c r="B18" s="171" t="s">
        <v>118</v>
      </c>
    </row>
    <row r="19" spans="1:2" x14ac:dyDescent="0.15">
      <c r="A19" s="170">
        <v>45551</v>
      </c>
      <c r="B19" s="171" t="s">
        <v>127</v>
      </c>
    </row>
    <row r="20" spans="1:2" x14ac:dyDescent="0.15">
      <c r="A20" s="170">
        <v>45557</v>
      </c>
      <c r="B20" s="171" t="s">
        <v>128</v>
      </c>
    </row>
    <row r="21" spans="1:2" x14ac:dyDescent="0.15">
      <c r="A21" s="170">
        <v>45558</v>
      </c>
      <c r="B21" s="171" t="s">
        <v>118</v>
      </c>
    </row>
    <row r="22" spans="1:2" x14ac:dyDescent="0.15">
      <c r="A22" s="170">
        <v>45579</v>
      </c>
      <c r="B22" s="171" t="s">
        <v>129</v>
      </c>
    </row>
    <row r="23" spans="1:2" x14ac:dyDescent="0.15">
      <c r="A23" s="170">
        <v>45599</v>
      </c>
      <c r="B23" s="171" t="s">
        <v>130</v>
      </c>
    </row>
    <row r="24" spans="1:2" x14ac:dyDescent="0.15">
      <c r="A24" s="170">
        <v>45600</v>
      </c>
      <c r="B24" s="171" t="s">
        <v>118</v>
      </c>
    </row>
    <row r="25" spans="1:2" x14ac:dyDescent="0.15">
      <c r="A25" s="170">
        <v>45619</v>
      </c>
      <c r="B25" s="171" t="s">
        <v>131</v>
      </c>
    </row>
    <row r="26" spans="1:2" x14ac:dyDescent="0.15">
      <c r="A26" s="170">
        <v>45658</v>
      </c>
      <c r="B26" s="171" t="s">
        <v>115</v>
      </c>
    </row>
    <row r="27" spans="1:2" x14ac:dyDescent="0.15">
      <c r="A27" s="170">
        <v>45670</v>
      </c>
      <c r="B27" s="171" t="s">
        <v>116</v>
      </c>
    </row>
    <row r="28" spans="1:2" x14ac:dyDescent="0.15">
      <c r="A28" s="170">
        <v>45699</v>
      </c>
      <c r="B28" s="171" t="s">
        <v>117</v>
      </c>
    </row>
    <row r="29" spans="1:2" x14ac:dyDescent="0.15">
      <c r="A29" s="170">
        <v>45711</v>
      </c>
      <c r="B29" s="171" t="s">
        <v>119</v>
      </c>
    </row>
    <row r="30" spans="1:2" x14ac:dyDescent="0.15">
      <c r="A30" s="170">
        <v>45712</v>
      </c>
      <c r="B30" s="171" t="s">
        <v>118</v>
      </c>
    </row>
    <row r="31" spans="1:2" x14ac:dyDescent="0.15">
      <c r="A31" s="170">
        <v>45736</v>
      </c>
      <c r="B31" s="171" t="s">
        <v>120</v>
      </c>
    </row>
    <row r="32" spans="1:2" x14ac:dyDescent="0.15">
      <c r="A32" s="170">
        <v>45776</v>
      </c>
      <c r="B32" s="171" t="s">
        <v>121</v>
      </c>
    </row>
    <row r="33" spans="1:2" x14ac:dyDescent="0.15">
      <c r="A33" s="170">
        <v>45780</v>
      </c>
      <c r="B33" s="171" t="s">
        <v>122</v>
      </c>
    </row>
    <row r="34" spans="1:2" x14ac:dyDescent="0.15">
      <c r="A34" s="170">
        <v>45781</v>
      </c>
      <c r="B34" s="171" t="s">
        <v>123</v>
      </c>
    </row>
    <row r="35" spans="1:2" x14ac:dyDescent="0.15">
      <c r="A35" s="170">
        <v>45782</v>
      </c>
      <c r="B35" s="171" t="s">
        <v>124</v>
      </c>
    </row>
    <row r="36" spans="1:2" x14ac:dyDescent="0.15">
      <c r="A36" s="170">
        <v>45783</v>
      </c>
      <c r="B36" s="171" t="s">
        <v>118</v>
      </c>
    </row>
    <row r="37" spans="1:2" x14ac:dyDescent="0.15">
      <c r="A37" s="170">
        <v>45859</v>
      </c>
      <c r="B37" s="171" t="s">
        <v>125</v>
      </c>
    </row>
    <row r="38" spans="1:2" x14ac:dyDescent="0.15">
      <c r="A38" s="170">
        <v>45880</v>
      </c>
      <c r="B38" s="171" t="s">
        <v>126</v>
      </c>
    </row>
    <row r="39" spans="1:2" x14ac:dyDescent="0.15">
      <c r="A39" s="170">
        <v>45915</v>
      </c>
      <c r="B39" s="171" t="s">
        <v>127</v>
      </c>
    </row>
    <row r="40" spans="1:2" x14ac:dyDescent="0.15">
      <c r="A40" s="170">
        <v>45923</v>
      </c>
      <c r="B40" s="171" t="s">
        <v>128</v>
      </c>
    </row>
    <row r="41" spans="1:2" x14ac:dyDescent="0.15">
      <c r="A41" s="170">
        <v>45943</v>
      </c>
      <c r="B41" s="171" t="s">
        <v>129</v>
      </c>
    </row>
    <row r="42" spans="1:2" x14ac:dyDescent="0.15">
      <c r="A42" s="170">
        <v>45964</v>
      </c>
      <c r="B42" s="171" t="s">
        <v>130</v>
      </c>
    </row>
    <row r="43" spans="1:2" x14ac:dyDescent="0.15">
      <c r="A43" s="170">
        <v>45984</v>
      </c>
      <c r="B43" s="171" t="s">
        <v>131</v>
      </c>
    </row>
    <row r="44" spans="1:2" x14ac:dyDescent="0.15">
      <c r="A44" s="170">
        <v>45985</v>
      </c>
      <c r="B44" s="171" t="s">
        <v>118</v>
      </c>
    </row>
    <row r="45" spans="1:2" x14ac:dyDescent="0.15">
      <c r="A45" s="170">
        <v>46023</v>
      </c>
      <c r="B45" s="171" t="s">
        <v>115</v>
      </c>
    </row>
    <row r="46" spans="1:2" x14ac:dyDescent="0.15">
      <c r="A46" s="170">
        <v>46034</v>
      </c>
      <c r="B46" s="171" t="s">
        <v>116</v>
      </c>
    </row>
    <row r="47" spans="1:2" x14ac:dyDescent="0.15">
      <c r="A47" s="170">
        <v>46064</v>
      </c>
      <c r="B47" s="171" t="s">
        <v>117</v>
      </c>
    </row>
    <row r="48" spans="1:2" x14ac:dyDescent="0.15">
      <c r="A48" s="170">
        <v>46076</v>
      </c>
      <c r="B48" s="171" t="s">
        <v>119</v>
      </c>
    </row>
    <row r="49" spans="1:2" x14ac:dyDescent="0.15">
      <c r="A49" s="170">
        <v>46101</v>
      </c>
      <c r="B49" s="171" t="s">
        <v>120</v>
      </c>
    </row>
    <row r="50" spans="1:2" x14ac:dyDescent="0.15">
      <c r="A50" s="170">
        <v>46141</v>
      </c>
      <c r="B50" s="171" t="s">
        <v>121</v>
      </c>
    </row>
    <row r="51" spans="1:2" x14ac:dyDescent="0.15">
      <c r="A51" s="170">
        <v>46145</v>
      </c>
      <c r="B51" s="171" t="s">
        <v>122</v>
      </c>
    </row>
    <row r="52" spans="1:2" x14ac:dyDescent="0.15">
      <c r="A52" s="170">
        <v>46146</v>
      </c>
      <c r="B52" s="171" t="s">
        <v>123</v>
      </c>
    </row>
    <row r="53" spans="1:2" x14ac:dyDescent="0.15">
      <c r="A53" s="170">
        <v>46147</v>
      </c>
      <c r="B53" s="171" t="s">
        <v>124</v>
      </c>
    </row>
    <row r="54" spans="1:2" x14ac:dyDescent="0.15">
      <c r="A54" s="170">
        <v>46148</v>
      </c>
      <c r="B54" s="171" t="s">
        <v>118</v>
      </c>
    </row>
    <row r="55" spans="1:2" x14ac:dyDescent="0.15">
      <c r="A55" s="170">
        <v>46223</v>
      </c>
      <c r="B55" s="171" t="s">
        <v>125</v>
      </c>
    </row>
    <row r="56" spans="1:2" x14ac:dyDescent="0.15">
      <c r="A56" s="170">
        <v>46245</v>
      </c>
      <c r="B56" s="171" t="s">
        <v>126</v>
      </c>
    </row>
    <row r="57" spans="1:2" x14ac:dyDescent="0.15">
      <c r="A57" s="170">
        <v>46286</v>
      </c>
      <c r="B57" s="171" t="s">
        <v>127</v>
      </c>
    </row>
    <row r="58" spans="1:2" x14ac:dyDescent="0.15">
      <c r="A58" s="170">
        <v>46287</v>
      </c>
      <c r="B58" s="171" t="s">
        <v>118</v>
      </c>
    </row>
    <row r="59" spans="1:2" x14ac:dyDescent="0.15">
      <c r="A59" s="170">
        <v>46288</v>
      </c>
      <c r="B59" s="171" t="s">
        <v>128</v>
      </c>
    </row>
    <row r="60" spans="1:2" x14ac:dyDescent="0.15">
      <c r="A60" s="170">
        <v>46307</v>
      </c>
      <c r="B60" s="171" t="s">
        <v>129</v>
      </c>
    </row>
    <row r="61" spans="1:2" x14ac:dyDescent="0.15">
      <c r="A61" s="170">
        <v>46329</v>
      </c>
      <c r="B61" s="171" t="s">
        <v>130</v>
      </c>
    </row>
    <row r="62" spans="1:2" x14ac:dyDescent="0.15">
      <c r="A62" s="170">
        <v>46349</v>
      </c>
      <c r="B62" s="171" t="s">
        <v>131</v>
      </c>
    </row>
    <row r="63" spans="1:2" x14ac:dyDescent="0.15">
      <c r="A63" s="170"/>
      <c r="B63" s="171"/>
    </row>
    <row r="64" spans="1:2" x14ac:dyDescent="0.15">
      <c r="A64" s="170"/>
      <c r="B64" s="171"/>
    </row>
    <row r="65" spans="1:2" x14ac:dyDescent="0.15">
      <c r="A65" s="170"/>
      <c r="B65" s="171"/>
    </row>
    <row r="66" spans="1:2" x14ac:dyDescent="0.15">
      <c r="A66" s="170"/>
      <c r="B66" s="171"/>
    </row>
    <row r="67" spans="1:2" x14ac:dyDescent="0.15">
      <c r="A67" s="170"/>
      <c r="B67" s="171"/>
    </row>
    <row r="68" spans="1:2" x14ac:dyDescent="0.15">
      <c r="A68" s="170"/>
      <c r="B68" s="171"/>
    </row>
    <row r="69" spans="1:2" x14ac:dyDescent="0.15">
      <c r="A69" s="170"/>
      <c r="B69" s="171"/>
    </row>
    <row r="70" spans="1:2" x14ac:dyDescent="0.15">
      <c r="A70" s="170"/>
      <c r="B70" s="171"/>
    </row>
    <row r="71" spans="1:2" x14ac:dyDescent="0.15">
      <c r="A71" s="170"/>
      <c r="B71" s="171"/>
    </row>
    <row r="72" spans="1:2" x14ac:dyDescent="0.15">
      <c r="A72" s="170"/>
      <c r="B72" s="171"/>
    </row>
    <row r="73" spans="1:2" x14ac:dyDescent="0.15">
      <c r="A73" s="170"/>
      <c r="B73" s="171"/>
    </row>
    <row r="74" spans="1:2" ht="14.25" thickBot="1" x14ac:dyDescent="0.2">
      <c r="A74" s="172"/>
      <c r="B74" s="173"/>
    </row>
  </sheetData>
  <phoneticPr fontId="21"/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はじめにお読みください</vt:lpstr>
      <vt:lpstr>休日等取得実績調書</vt:lpstr>
      <vt:lpstr>月単位の達成判定基準</vt:lpstr>
      <vt:lpstr>データ</vt:lpstr>
      <vt:lpstr>はじめにお読みください!Print_Area</vt:lpstr>
      <vt:lpstr>休日等取得実績調書!Print_Area</vt:lpstr>
      <vt:lpstr>syuku</vt:lpstr>
      <vt:lpstr>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週休2日履行確認ツール（令和7年5月1日以降公告より適用）</dc:title>
  <dc:creator>旭川市水道局</dc:creator>
  <cp:lastModifiedBy>suidosisetsu091</cp:lastModifiedBy>
  <cp:lastPrinted>2025-04-19T05:39:33Z</cp:lastPrinted>
  <dcterms:created xsi:type="dcterms:W3CDTF">2017-12-11T04:11:28Z</dcterms:created>
  <dcterms:modified xsi:type="dcterms:W3CDTF">2025-04-28T12:04:53Z</dcterms:modified>
</cp:coreProperties>
</file>