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1715" windowHeight="6720" tabRatio="848" firstSheet="14" activeTab="14"/>
  </bookViews>
  <sheets>
    <sheet name="冬期" sheetId="1" state="hidden" r:id="rId1"/>
    <sheet name="おかしい" sheetId="2" state="hidden" r:id="rId2"/>
    <sheet name="変化率" sheetId="3" state="hidden" r:id="rId3"/>
    <sheet name="実績" sheetId="4" state="hidden" r:id="rId4"/>
    <sheet name="実績sub" sheetId="5" state="hidden" r:id="rId5"/>
    <sheet name="旧積算基準" sheetId="6" state="hidden" r:id="rId6"/>
    <sheet name="旧数量" sheetId="7" state="hidden" r:id="rId7"/>
    <sheet name="旧数量調書" sheetId="8" state="hidden" r:id="rId8"/>
    <sheet name="旧実績" sheetId="9" state="hidden" r:id="rId9"/>
    <sheet name="元伺" sheetId="10" state="hidden" r:id="rId10"/>
    <sheet name="新委託費" sheetId="11" state="hidden" r:id="rId11"/>
    <sheet name="新旧" sheetId="12" state="hidden" r:id="rId12"/>
    <sheet name="旧仕" sheetId="13" state="hidden" r:id="rId13"/>
    <sheet name="予算書A" sheetId="14" state="hidden" r:id="rId14"/>
    <sheet name="申請書(公用請求用)" sheetId="15" r:id="rId15"/>
    <sheet name="数入力" sheetId="16" state="hidden" r:id="rId16"/>
    <sheet name="数" sheetId="17" state="hidden" r:id="rId17"/>
    <sheet name="別紙" sheetId="18" r:id="rId18"/>
    <sheet name="×申請書（相談業務用）" sheetId="19" state="hidden" r:id="rId19"/>
  </sheets>
  <definedNames>
    <definedName name="ba">#REF!</definedName>
    <definedName name="bubun">#REF!</definedName>
    <definedName name="c_all">#REF!</definedName>
    <definedName name="c_bg">#REF!</definedName>
    <definedName name="cop">#REF!</definedName>
    <definedName name="cop_a">#REF!</definedName>
    <definedName name="count_01">#REF!</definedName>
    <definedName name="count_01_a">#REF!</definedName>
    <definedName name="count_02">#REF!</definedName>
    <definedName name="count_02_a">#REF!</definedName>
    <definedName name="count_03">#REF!</definedName>
    <definedName name="count_03_a">#REF!</definedName>
    <definedName name="count_04">#REF!</definedName>
    <definedName name="count_04_a">#REF!</definedName>
    <definedName name="count_05">#REF!</definedName>
    <definedName name="count_05_a">#REF!</definedName>
    <definedName name="count_06">#REF!</definedName>
    <definedName name="count_06_a">#REF!</definedName>
    <definedName name="count_07">#REF!</definedName>
    <definedName name="count_07_a">#REF!</definedName>
    <definedName name="count_08">#REF!</definedName>
    <definedName name="count_08_a">#REF!</definedName>
    <definedName name="count_09">#REF!</definedName>
    <definedName name="count_09_a">#REF!</definedName>
    <definedName name="count_10">#REF!</definedName>
    <definedName name="count_10_a">#REF!</definedName>
    <definedName name="count_a">#REF!</definedName>
    <definedName name="estimate_01_a">#REF!</definedName>
    <definedName name="henka_3491">'変化率'!$C$10:$I$19</definedName>
    <definedName name="henka_3492">'変化率'!$C$25:$K$37</definedName>
    <definedName name="kasai">#REF!</definedName>
    <definedName name="kiin">#REF!</definedName>
    <definedName name="kou">#REF!</definedName>
    <definedName name="kou_a">#REF!</definedName>
    <definedName name="mae">#REF!</definedName>
    <definedName name="member">#REF!</definedName>
    <definedName name="member_a">#REF!</definedName>
    <definedName name="_xlnm.Print_Area" localSheetId="1">'おかしい'!$A$1:$BJ$104</definedName>
    <definedName name="_xlnm.Print_Area" localSheetId="12">'旧仕'!$A$1:$K$470</definedName>
    <definedName name="_xlnm.Print_Area" localSheetId="6">'旧数量'!$B$1:$G$14</definedName>
    <definedName name="_xlnm.Print_Area" localSheetId="7">'旧数量調書'!$A$1:$Q$28</definedName>
    <definedName name="_xlnm.Print_Area" localSheetId="5">'旧積算基準'!$A$1:$BG$382</definedName>
    <definedName name="_xlnm.Print_Area" localSheetId="9">'元伺'!$B$4:$N$36</definedName>
    <definedName name="_xlnm.Print_Area" localSheetId="4">'実績sub'!$B$1:$J$29</definedName>
    <definedName name="_xlnm.Print_Area" localSheetId="11">'新旧'!$A:$IV</definedName>
    <definedName name="_xlnm.Print_Area" localSheetId="14">'申請書(公用請求用)'!$A$1:$L$30</definedName>
    <definedName name="_xlnm.Print_Area" localSheetId="16">'数'!$B$2:$K$105</definedName>
    <definedName name="_xlnm.Print_Area" localSheetId="15">'数入力'!$B$5:$M$55</definedName>
    <definedName name="_xlnm.Print_Area" localSheetId="17">'別紙'!$A$1:$L$25</definedName>
    <definedName name="_xlnm.Print_Area" localSheetId="13">'予算書A'!$A$1:$H$39</definedName>
    <definedName name="pro">#REF!</definedName>
    <definedName name="pro_a">#REF!</definedName>
    <definedName name="sikyuu">#REF!</definedName>
    <definedName name="suu">'数'!$B$4:$K$105</definedName>
    <definedName name="suu_01">'数入力'!$B$8:$M$65</definedName>
    <definedName name="suu_a" localSheetId="6">'旧数量'!$C$4:$N$129</definedName>
    <definedName name="suu_a">#REF!</definedName>
    <definedName name="syu">#REF!</definedName>
    <definedName name="tanka">#REF!</definedName>
    <definedName name="touki">'冬期'!$A$2:$G$9</definedName>
    <definedName name="umu">#REF!</definedName>
    <definedName name="winter">#REF!</definedName>
    <definedName name="zuikei">#REF!</definedName>
  </definedNames>
  <calcPr fullCalcOnLoad="1"/>
</workbook>
</file>

<file path=xl/comments11.xml><?xml version="1.0" encoding="utf-8"?>
<comments xmlns="http://schemas.openxmlformats.org/spreadsheetml/2006/main">
  <authors>
    <author>KYUSU008</author>
  </authors>
  <commentList>
    <comment ref="D7" authorId="0">
      <text>
        <r>
          <rPr>
            <b/>
            <sz val="9"/>
            <rFont val="ＭＳ Ｐゴシック"/>
            <family val="3"/>
          </rPr>
          <t>手入力</t>
        </r>
      </text>
    </comment>
  </commentList>
</comments>
</file>

<file path=xl/sharedStrings.xml><?xml version="1.0" encoding="utf-8"?>
<sst xmlns="http://schemas.openxmlformats.org/spreadsheetml/2006/main" count="1090" uniqueCount="846">
  <si>
    <t>1:10</t>
  </si>
  <si>
    <t>1:９</t>
  </si>
  <si>
    <t>1:８</t>
  </si>
  <si>
    <t>1:７</t>
  </si>
  <si>
    <t>1:６</t>
  </si>
  <si>
    <t>1:５</t>
  </si>
  <si>
    <t>1:４</t>
  </si>
  <si>
    <t>1:３</t>
  </si>
  <si>
    <t>1:２</t>
  </si>
  <si>
    <t>ﾚﾍﾞﾙ500</t>
  </si>
  <si>
    <t>1/1,000</t>
  </si>
  <si>
    <t>1/5,000</t>
  </si>
  <si>
    <t>消火栓･空気弁･制水弁･配水設備等台帳</t>
  </si>
  <si>
    <t>ロードヒーティング確認書</t>
  </si>
  <si>
    <t>その他必要なデータ・書類等</t>
  </si>
  <si>
    <t>乙は，外作業の際，安全管理を怠ってはならない。</t>
  </si>
  <si>
    <t>委託業務完了報告書</t>
  </si>
  <si>
    <t>委託業務月報</t>
  </si>
  <si>
    <t xml:space="preserve">乙は，毎月末に次に掲げるものを提出し，甲が指定した者の検査を受けなければならない。
</t>
  </si>
  <si>
    <t>乙は，各受付業務において，来局者の応対業務となることから，態度・言葉遣い等，十分注意すること。</t>
  </si>
  <si>
    <t>本仕様書において，指示・承認及び協議とは，次の定義による。</t>
  </si>
  <si>
    <t>第29条から第31条及び第35条において，給水管等の図形データに付属する属性データの入力方法は，次のとおりとする。</t>
  </si>
  <si>
    <t>（日）</t>
  </si>
  <si>
    <t>諸雑費は，設備番号プレート取付･貼替に伴うプレート･両面テープ等の材料費用であり，上記労務費の合計に乗じた額を計上する。</t>
  </si>
  <si>
    <t>直接人件費</t>
  </si>
  <si>
    <t>直接業務費</t>
  </si>
  <si>
    <t>車両損料</t>
  </si>
  <si>
    <t>直接経費</t>
  </si>
  <si>
    <t>業務価格</t>
  </si>
  <si>
    <t>消耗品費</t>
  </si>
  <si>
    <t>間接業務費</t>
  </si>
  <si>
    <t>業務管理費</t>
  </si>
  <si>
    <t>一般管理費</t>
  </si>
  <si>
    <t>消費税及び地方消費税相当額</t>
  </si>
  <si>
    <t>番号</t>
  </si>
  <si>
    <t>名　称</t>
  </si>
  <si>
    <t>本作業は，第17条(1)から(6)（以下「管理台帳等」という。）及び(11)に掲げる甲が貸与する資料に基づき，次の作業を実施する。</t>
  </si>
  <si>
    <t>管理台帳等整理業務の成果品は，次のとおりとする。</t>
  </si>
  <si>
    <t>管理台帳等ほかのデータ等が更新された電子ファイリングシステム</t>
  </si>
  <si>
    <t>変化率</t>
  </si>
  <si>
    <t>第53条で整理・保管した写真帳</t>
  </si>
  <si>
    <t>本業務の成果品の納入場所は，旭川市水道局サービス課及び管理課とする。</t>
  </si>
  <si>
    <t>図面管理業務については，別に定める。</t>
  </si>
  <si>
    <t>FNO</t>
  </si>
  <si>
    <t>□</t>
  </si>
  <si>
    <t>承認とは，受託者（以下「乙」という。）側の発議により，乙が担当職員に報告し，担当職員が了解することをいう。</t>
  </si>
  <si>
    <t>本業務の成果品等について，乙の責に伴う瑕疵が発見された場合は，甲の指示に従い，乙は当該業務の修正を行わなければならない。</t>
  </si>
  <si>
    <t>管理台帳等修正</t>
  </si>
  <si>
    <t>設備番号管理</t>
  </si>
  <si>
    <t>※ この数量調書は年間業務予定量の目安である。</t>
  </si>
  <si>
    <t>H12</t>
  </si>
  <si>
    <t>H13</t>
  </si>
  <si>
    <t>管理台帳整理等業務実績比較</t>
  </si>
  <si>
    <t>業務内容</t>
  </si>
  <si>
    <t>給管</t>
  </si>
  <si>
    <t>年間処理枚数（枚）</t>
  </si>
  <si>
    <t>管理台帳整理</t>
  </si>
  <si>
    <t>管理台帳登録</t>
  </si>
  <si>
    <t>止水栓移設しゅん功図登録</t>
  </si>
  <si>
    <t>給水管切替しゅん功図登録</t>
  </si>
  <si>
    <t>直結給水申請書登録</t>
  </si>
  <si>
    <t>撤去設計図登録</t>
  </si>
  <si>
    <t>無</t>
  </si>
  <si>
    <t>　　　（イ）水道施設図面の交付</t>
  </si>
  <si>
    <t>乙は，本業務実施のために必要な関係官庁その他に対する諸手続を，担当職員と打ち合わせの上，乙において迅速に処理しなければならない。
また，関係官庁その他に対して交渉を要するとき又は交渉を受けたときは，遅滞なくその旨を担当職員に申し出て協議しなければならない。</t>
  </si>
  <si>
    <t>本業務において納品した成果品等は，甲に帰属するものとし，乙は甲の承認を得ずに他に公表・譲渡・貸与または使用してはならない。</t>
  </si>
  <si>
    <t>本業務の実施に当たり，甲は，次に掲げるものを乙に貸与する。</t>
  </si>
  <si>
    <t>１式</t>
  </si>
  <si>
    <t>節</t>
  </si>
  <si>
    <t>修繕費</t>
  </si>
  <si>
    <t>施行方法</t>
  </si>
  <si>
    <t>□　請負</t>
  </si>
  <si>
    <t>乙は，作業中，安全帽・安全チョッキ等を着用するとともに，作業箇所にはバリケードを設置しなければならない。</t>
  </si>
  <si>
    <t>時間</t>
  </si>
  <si>
    <t>□</t>
  </si>
  <si>
    <t>しない</t>
  </si>
  <si>
    <t>第</t>
  </si>
  <si>
    <t>条</t>
  </si>
  <si>
    <t>平成 17 年 １ 月    日  起案</t>
  </si>
  <si>
    <t>平成 17 年 １ 月    日  決裁</t>
  </si>
  <si>
    <t>平成 17 年 １ 月    日  施行</t>
  </si>
  <si>
    <t>乙は，本業務の実施に当たり，情報の機密保持に努めなければならない。</t>
  </si>
  <si>
    <t>管理台帳等整理（整理，索引，登録）については，次のとおり行う。</t>
  </si>
  <si>
    <t>管理台帳等を年度・工種・枚数・住所等別に選別整理する。</t>
  </si>
  <si>
    <t>管理台帳等修正（整理，内容修正，登録）については，次のとおり行う。</t>
  </si>
  <si>
    <t>住居表示変更・修繕工事に伴い，既存の管理台帳等の内容の変更の必要がある場合，確認・整理の上，内容及び索引について修正し，電子ファイリングシステムの該当フォルダに更新登録する。</t>
  </si>
  <si>
    <t>整理番号の表示は８桁とし，それぞれ第27条(5)と同一の番号とする。
ただし，給水管切替竣功図については７桁とし，管理課で記載した図面番号を整理番号とする。</t>
  </si>
  <si>
    <t>車輌損料</t>
  </si>
  <si>
    <t>消耗品費</t>
  </si>
  <si>
    <t>間接業務費</t>
  </si>
  <si>
    <t>消費税及び地方消費税相当額</t>
  </si>
  <si>
    <t>消費税及び地方消費税相当額は，業務価格に消費税及び地方消費税相当額の税率を乗じて得た額とする。</t>
  </si>
  <si>
    <t>業務価格に係る各費目の見積りに使用する材料等の価格は，消費税及び地方消費税相当額を含まないものとする。</t>
  </si>
  <si>
    <t>業務委託料の積算</t>
  </si>
  <si>
    <t>各構成費目の算定</t>
  </si>
  <si>
    <t>表－１</t>
  </si>
  <si>
    <t>労務単価</t>
  </si>
  <si>
    <t>円</t>
  </si>
  <si>
    <t>各業務において図面の作成，修正，パソコンへの入力等の作業を行う者</t>
  </si>
  <si>
    <t>北海道建設部
単価表 F07550
製図工準用</t>
  </si>
  <si>
    <t>水道施設調査対応において現地埋設物立ち会いを行う者</t>
  </si>
  <si>
    <t>北海道建設部
単価表 F01900
技術員外業準用</t>
  </si>
  <si>
    <t>設備番号管理において軽易な作業を行う者水道施設調査対応において現地埋設物立ち会いを行う管路調査技師の補助を行うもの</t>
  </si>
  <si>
    <t>北海道建設部
単価表 R00300
軽作業員準用</t>
  </si>
  <si>
    <t>旭川市臨時職員
労務賃金表
事務補助準用</t>
  </si>
  <si>
    <t>上記(1)から(3)とは別に，内容修正等の必要がある場合は，「管理台帳等修正依頼書」により指示する。</t>
  </si>
  <si>
    <t>(2)の住居表示変更については，別業務等の成果品「住所設番変更書」により指示する。</t>
  </si>
  <si>
    <t>第29条から第31条において，一般図への家屋等の描画方法は，次のとおりとする。</t>
  </si>
  <si>
    <t>第29条から第31条において，一般図への給水管等の描画方法は，次のとおりとする。</t>
  </si>
  <si>
    <t>隣地境界線（主に道路境界線）からの距離，隣接家屋からの距離等及び家屋等の大きさ等考慮し，適正な位置に描画する。</t>
  </si>
  <si>
    <t>第29条から第31条及び第33条において，家屋等の図形データに付属する属性データの入力方法は，次のとおりとする。</t>
  </si>
  <si>
    <t>水洗の有無を入力する。</t>
  </si>
  <si>
    <t>隣地境界線（主に道路境界線）からの距離，隣接家屋からの距離等及び家屋等からの距離等を考慮し，適正な位置に描画する。</t>
  </si>
  <si>
    <t>給水管の図形データは，給水管用レイヤに配水管の分岐から家屋等の各水抜栓までを描画する。</t>
  </si>
  <si>
    <t>H16実</t>
  </si>
  <si>
    <t>給水管切替竣功図</t>
  </si>
  <si>
    <t>貯水槽設置届</t>
  </si>
  <si>
    <t>管理台帳
（給水装置・排水設備工事竣功図）</t>
  </si>
  <si>
    <t>配水管竣功図</t>
  </si>
  <si>
    <t>乙は，本業務実施中に事故が発生したときは，応急措置等所要の措置を講ずるとともに，事故発生の原因及び経過並びに事故による被害の内容等について遅滞なく担当職員に報告しなければならない。</t>
  </si>
  <si>
    <t>担当職員とは，契約書第４条に規定する者をいう。</t>
  </si>
  <si>
    <t>本業務は，設計図書及び本仕様書並びに下記の法令等に準拠し，実施しなければならない。</t>
  </si>
  <si>
    <t>旭川市諸規則</t>
  </si>
  <si>
    <t>図面出力担当者</t>
  </si>
  <si>
    <t>給排水台帳</t>
  </si>
  <si>
    <t>図面の書類</t>
  </si>
  <si>
    <t>そ　の　他</t>
  </si>
  <si>
    <t>受　　付　　者</t>
  </si>
  <si>
    <t>制水弁オフセット修正業務</t>
  </si>
  <si>
    <t>現地埋設物立会</t>
  </si>
  <si>
    <t>水道施設に係る情報を電子ファイリングシステム及び水道図面管理システムに入力し管理する。</t>
  </si>
  <si>
    <t>管理台帳等図面出力に係る図面管理及び実績表等資料の作成する。</t>
  </si>
  <si>
    <t>管路調査技師</t>
  </si>
  <si>
    <t>水道施設調査の現地立会を行う。</t>
  </si>
  <si>
    <t>水道施設調査の立会における管路調査技師の補助</t>
  </si>
  <si>
    <t>第40条で作成した給水管統計集計表</t>
  </si>
  <si>
    <t>(5)において，来局者については，運転免許証等により身分確認を行うこと。</t>
  </si>
  <si>
    <t>数　　量　　調　　書</t>
  </si>
  <si>
    <t>ライトバンの運行は，一日２往復で計上する。</t>
  </si>
  <si>
    <t>業務委託料</t>
  </si>
  <si>
    <t>業務委託料の構成</t>
  </si>
  <si>
    <t>業務委託料構成費目の内容</t>
  </si>
  <si>
    <t>直接業務費</t>
  </si>
  <si>
    <t>(ア)</t>
  </si>
  <si>
    <t>給排水工事等に関して，電子ファイリングシステム及び水道図面管理システムへの登録・管理・整理及び統計等を行う。</t>
  </si>
  <si>
    <t>各種設備番号プレートの作成・貼付・張替等を行う。</t>
  </si>
  <si>
    <t>電子ファイリングシステム及び水道図面管理システムにおける図面管理工の事務を補助する。</t>
  </si>
  <si>
    <t>水道施設図面の出力申請の受理及び交付</t>
  </si>
  <si>
    <t>窓口対応は，平日（旭川市の休日を定める条例(平成5年条例第3号)第1条に定める休日以外）の８時45分から17時までとする。</t>
  </si>
  <si>
    <t>来局者に対し，速やかに対応できるよう努め，用件を適切に確認すること。</t>
  </si>
  <si>
    <t>本業務において，出力交付する図面等は，次のとおりとする。</t>
  </si>
  <si>
    <t>エ</t>
  </si>
  <si>
    <t>オ</t>
  </si>
  <si>
    <t>カ</t>
  </si>
  <si>
    <t>キ</t>
  </si>
  <si>
    <t>給水管切替竣功図</t>
  </si>
  <si>
    <t>施設等竣功図</t>
  </si>
  <si>
    <t>一般図</t>
  </si>
  <si>
    <t>給排水管理台帳</t>
  </si>
  <si>
    <t>配水管竣功図</t>
  </si>
  <si>
    <t>消火栓・制水弁等配水設備等台帳</t>
  </si>
  <si>
    <t>その他，配水管等の位置を確認するために必要な図面等</t>
  </si>
  <si>
    <t>硬質塩化ビニル管</t>
  </si>
  <si>
    <t>ポリエチレン管（１種２層管）</t>
  </si>
  <si>
    <t>図面交付目的</t>
  </si>
  <si>
    <t>新規施設しゅん功図の電子ファイリングシステムへの入力，データベース作成及び整理を行う。</t>
  </si>
  <si>
    <t>(3)イの図面出力依頼の場合，来局者が該当箇所の給水装置・排水設備等の所有者であることを確認し，それ以外であれば，該当者の委任状の提出を求め，その内容について確認し，図面出力交付する。</t>
  </si>
  <si>
    <t>備　　考(添付等)</t>
  </si>
  <si>
    <t>整理番号の表示は８桁とし，「2」(｢平成｣を意味する。)で始め，次の２桁で年度を表示し，次の１桁「_」を付記し，残りの４桁は連番とする。</t>
  </si>
  <si>
    <t>撤去・切り離し等不要となる設備番号の管理台帳等の索引については，それぞれの設備番号の直後に「t」を付記し，その後ろの「-」で連結された整理番号は変更しない。
また，家屋解体に伴う撤去工事について，給水装置を宅地内で切り離した場合は，索引の先頭に「特」も付記する。</t>
  </si>
  <si>
    <t>一　般　図</t>
  </si>
  <si>
    <t>円</t>
  </si>
  <si>
    <t>一金</t>
  </si>
  <si>
    <t>課長</t>
  </si>
  <si>
    <t>係長</t>
  </si>
  <si>
    <t>係</t>
  </si>
  <si>
    <t>机上説明</t>
  </si>
  <si>
    <t>単位：人</t>
  </si>
  <si>
    <t>　　　　　　　町名変更等による電子ファイリングシステム及び水道図面管理システムのデータ修正</t>
  </si>
  <si>
    <t>　　　（エ）修繕報告書の整理</t>
  </si>
  <si>
    <t>　　　　　　　電子ファイリングシステムへの登録</t>
  </si>
  <si>
    <t>　　　（オ）不要台帳の整理</t>
  </si>
  <si>
    <t>　　　（カ）直結給水申請書の整理</t>
  </si>
  <si>
    <t>　　　　　　　直結給水及び直結加圧給水の電子ファイリングシステムへの登録</t>
  </si>
  <si>
    <t>　　　（ケ）給水管の統計</t>
  </si>
  <si>
    <t>　　　　　　　給水装置工事の給水管統計資料作成及び各口径・数量の集計等</t>
  </si>
  <si>
    <t>　　　（コ）給排水工事データの作成</t>
  </si>
  <si>
    <t>　　　　　　　給排水工事データ票に基づく承認用フロッピー作成</t>
  </si>
  <si>
    <t>　　　イ　設備番号の管理業務</t>
  </si>
  <si>
    <t>番号</t>
  </si>
  <si>
    <t>打合せ協議記録簿</t>
  </si>
  <si>
    <t>撮影年月日</t>
  </si>
  <si>
    <t>住所</t>
  </si>
  <si>
    <t>設備番号</t>
  </si>
  <si>
    <t>その他必要事項</t>
  </si>
  <si>
    <t>第41条(1)の場合，状況別100件当たり，１箇所とする。</t>
  </si>
  <si>
    <t>作業の着手前・完了・全景の３枚で１セットとし，撮影箇所数は，次のとおりとする。</t>
  </si>
  <si>
    <t>第41条(2)の場合，各住所100件当たり，１箇所とする。</t>
  </si>
  <si>
    <t>第41条(3)の場合，10件当たり，１箇所とする。</t>
  </si>
  <si>
    <t>状況</t>
  </si>
  <si>
    <t>水道図面出力業務</t>
  </si>
  <si>
    <t>水道施設図面の出力</t>
  </si>
  <si>
    <t>制水弁オフセットの水道図面管理システムへの入力</t>
  </si>
  <si>
    <t>管路の水道図面管理システムへの新規及び修正入力</t>
  </si>
  <si>
    <t>水道施設図面の交付</t>
  </si>
  <si>
    <t>実績表の作成</t>
  </si>
  <si>
    <t>水道施設調査対応業務</t>
  </si>
  <si>
    <t>水道施設調査の受付</t>
  </si>
  <si>
    <t>水道施設図面の交付及び説明</t>
  </si>
  <si>
    <t>水道標識は，家屋等の状況により，次の位置に貼り付けること。</t>
  </si>
  <si>
    <t>標識等の貼付・貼替作業において，次のことに注意すること。</t>
  </si>
  <si>
    <t>第41条において，一般図・管理台帳等を確認の上，標識等を貼り付けること。</t>
  </si>
  <si>
    <t>管理台帳のうち給排水台帳</t>
  </si>
  <si>
    <t>受水槽</t>
  </si>
  <si>
    <t>索引の最初には，次の台帳種別記号を付記する。</t>
  </si>
  <si>
    <t>撤去</t>
  </si>
  <si>
    <t>　　　　　　　新規台帳の電子ファイリングシステム及び水道図面管理システムへの入力、データベース作成</t>
  </si>
  <si>
    <t>　　　　　　作成</t>
  </si>
  <si>
    <t>　　　　　　　台帳の属性変更及び整理、電子ファイリングシステム及び水道図面管理システムへの入力、デ</t>
  </si>
  <si>
    <t>　　　　　　ータベース作成</t>
  </si>
  <si>
    <t>　　　（エ）施設しゅん功図の整理</t>
  </si>
  <si>
    <t>　　　　　　　新規施設しゅん功図の電子ファイリングシステムへの入力、データベース作成及び整理</t>
  </si>
  <si>
    <t>　　　イ　制水弁オフセット修正業務</t>
  </si>
  <si>
    <t>　　　（ア）制水弁オフセットの水道図面管理システムへの入力</t>
  </si>
  <si>
    <t>　　　（イ）管路の水道図面管理システムへの新規及び修正入力</t>
  </si>
  <si>
    <t>管理台帳等登録Ａ（整理，読込，索引，登録）については，次のとおり行う。</t>
  </si>
  <si>
    <t>水道法（昭和32年法律第177号）</t>
  </si>
  <si>
    <t>下水道法（昭和33年法律第79号）</t>
  </si>
  <si>
    <t>Ⅰ</t>
  </si>
  <si>
    <t>撤去設計図</t>
  </si>
  <si>
    <t>止水栓移設等竣功図</t>
  </si>
  <si>
    <t>給水装置修繕報告書</t>
  </si>
  <si>
    <t>施設等竣功図</t>
  </si>
  <si>
    <t>Ⅱ</t>
  </si>
  <si>
    <t>Ⅲ</t>
  </si>
  <si>
    <t>１</t>
  </si>
  <si>
    <t>kh</t>
  </si>
  <si>
    <t>k</t>
  </si>
  <si>
    <t>h</t>
  </si>
  <si>
    <t>f</t>
  </si>
  <si>
    <t>r</t>
  </si>
  <si>
    <t>s</t>
  </si>
  <si>
    <t>撤去設計図</t>
  </si>
  <si>
    <t>撤去設計図</t>
  </si>
  <si>
    <t>ＰＤ</t>
  </si>
  <si>
    <t>ＰＥ</t>
  </si>
  <si>
    <t>ＳＵＳ</t>
  </si>
  <si>
    <t>エ</t>
  </si>
  <si>
    <t>ＤＩＰ</t>
  </si>
  <si>
    <t>オ</t>
  </si>
  <si>
    <t>ＶＰ</t>
  </si>
  <si>
    <t>カ</t>
  </si>
  <si>
    <t>ＰＢ</t>
  </si>
  <si>
    <t>キ</t>
  </si>
  <si>
    <t>２</t>
  </si>
  <si>
    <t>３</t>
  </si>
  <si>
    <t>管理台帳等に索引を付し，電子ファイリングシステムの各住所フォルダに登録する。</t>
  </si>
  <si>
    <t>管理台帳等登録Ｂ（索引，登録）については，次のとおり行う。</t>
  </si>
  <si>
    <t>第17条(2)から(5)に掲げる台帳について，第22条(2)及び(3)の作業の際，別な索引を付し,電子ファイリングシステムの各該当フォルダに登録する。</t>
  </si>
  <si>
    <t>第22条，第24条及び第25条において，電子ファイリングシステムの住所フォルダへ登録する際の索引については，次のとおりとする。</t>
  </si>
  <si>
    <t>管理台帳のうち取出管台帳</t>
  </si>
  <si>
    <t>取出</t>
  </si>
  <si>
    <t>その他担当職員が指示した資料</t>
  </si>
  <si>
    <t>水道図面道路基図修正に伴い，一般図において，家屋・給水管等の位置を修正する。</t>
  </si>
  <si>
    <t>予              算              書</t>
  </si>
  <si>
    <t>管図の交付を行うものである。</t>
  </si>
  <si>
    <t>委          託          概          要</t>
  </si>
  <si>
    <t>種          別</t>
  </si>
  <si>
    <t>単  位</t>
  </si>
  <si>
    <t>数          量</t>
  </si>
  <si>
    <t>　管 理 台 帳 整 理 等 業 務 委 託</t>
  </si>
  <si>
    <t>　　　業　　務　   価    格</t>
  </si>
  <si>
    <t>地方消費税相当額</t>
  </si>
  <si>
    <t>委          託          理　　　　由</t>
  </si>
  <si>
    <t>　本委託は、管理台帳・水道本管図面を適正に維持管理するため、図面管理システムに</t>
  </si>
  <si>
    <t>管理台帳・水道本管図を登録及び指定工事店・工事調査者に一般図・管理台帳・水道本</t>
  </si>
  <si>
    <t>　管理台帳整理等は、水道局庁舎内。水道設備番号管理については、給水区域内。</t>
  </si>
  <si>
    <t>　本　管　図　整　理</t>
  </si>
  <si>
    <t>委託仕様は『旭川市水道局図面管理等業務委託仕様書』によること。</t>
  </si>
  <si>
    <t>　　円</t>
  </si>
  <si>
    <t>　　　本    委    託    費</t>
  </si>
  <si>
    <t>　　円</t>
  </si>
  <si>
    <t xml:space="preserve">     　消費税及び</t>
  </si>
  <si>
    <t>　　円</t>
  </si>
  <si>
    <t>　　　（ア）水道設備番号プレート及び地下水番号プレートの作成，貼付け</t>
  </si>
  <si>
    <t>　　　ウ　管理台帳等出力業務</t>
  </si>
  <si>
    <t>　　　（ア）管理台帳図面の出力申請の受理</t>
  </si>
  <si>
    <t>　　　（イ）管理台帳図面の交付</t>
  </si>
  <si>
    <t>　　　（ウ）実績表の作成</t>
  </si>
  <si>
    <t xml:space="preserve">  （２）図面管理業務</t>
  </si>
  <si>
    <t>　　　ア　しゅん工図補正業務</t>
  </si>
  <si>
    <t>　　　（ア）新規配水管しゅん功図の整理</t>
  </si>
  <si>
    <t>　　　　　　　新規配水管しゅん功図の電子ファイリングシステム及び水道図面管理システムへの入力、</t>
  </si>
  <si>
    <t>　　　　　　データベース作成及び関連既設しゅん功図の補正</t>
  </si>
  <si>
    <t>　　　（イ）改設しゅん功図の整理</t>
  </si>
  <si>
    <t>　　　　　　　新規改設しゅん功図のデータベース作成及び整理</t>
  </si>
  <si>
    <t>　　　（ウ）台帳等補正整理</t>
  </si>
  <si>
    <t>※</t>
  </si>
  <si>
    <t>給水装置標準施工基準（旭川市水道局施行）</t>
  </si>
  <si>
    <t>排水設備実務要領（旭川市水道局施行）</t>
  </si>
  <si>
    <t>(5)の連番は，それぞれの台帳を年度ごとに「0001」から付記するが，管理台帳については，管理台帳として連番とし，給水・排水等で区別しない。</t>
  </si>
  <si>
    <t>直結加圧給水及び３階直結給水に関する管理台帳は，整理番号の後ろにそれぞれ，「直結加圧」・「3階直結」を「-」で連結し，付記する。</t>
  </si>
  <si>
    <t>一般図転記については，次のとおり行う。</t>
  </si>
  <si>
    <t>一般図属性変更については，次のとおり行う。</t>
  </si>
  <si>
    <t>契約書第５条に規定する業務責任者は，給水装置工事主任技術者であり，かつ，高度な技術と十分な実務経験を有するものでなければならない。</t>
  </si>
  <si>
    <t>給排水改造工事・撤去設計図等により，既存の管理台帳等の整理・確認し，必要に応じて索引修正を行い，電子ファイリングシステムの該当フォルダに更新登録する。</t>
  </si>
  <si>
    <t>(1)とは別に，索引修正等の必要がある場合は，「管理台帳等修正依頼書」により指示する。</t>
  </si>
  <si>
    <t>(1)の住居表示変更については，別業務等の成果品「住所設番変更書」により指示する。</t>
  </si>
  <si>
    <t>(1)とは別に，内容修正等の必要がある場合は，「管理台帳等修正依頼書」により指示する。</t>
  </si>
  <si>
    <t>　　　（ア）給排水設備工事管理台帳の整理</t>
  </si>
  <si>
    <t>　　　　　　　管理台帳の電子ファイリングシステム及び水道図面管理システム（一般図）への登録</t>
  </si>
  <si>
    <t>　　　（イ）給排水設備工事撤去設計図の整理</t>
  </si>
  <si>
    <t>　　　　　　　撤去設計図の電子ファイリングシステムへの登録及び水道図面管理システムのデータ修正</t>
  </si>
  <si>
    <t>　　　（ウ）管理台帳等補正整理</t>
  </si>
  <si>
    <t>台帳種別記号に続き，関係する設備番号を付記し，その後ろに「-」により整理番号を付記する。
ただし，取出管台帳の場合は，設備番号の付記はしない。</t>
  </si>
  <si>
    <t>索引の最初には，次の台帳種別記号を付記し，その後ろに「-」により整理番号を付記する。</t>
  </si>
  <si>
    <t>第23条において，電子ファイリングシステムの各該当フォルダへの登録方法は，次のとおりとする。</t>
  </si>
  <si>
    <t>登録する各フォルダは，次のとおりとし，年度別に整理する。</t>
  </si>
  <si>
    <t>(99)給水管布設替竣功図</t>
  </si>
  <si>
    <t>(99)止水栓移設</t>
  </si>
  <si>
    <t>(99)撤去及び取り外し台帳
　　　撤去設計図</t>
  </si>
  <si>
    <t>(97)ノンセクション
　　　受水槽</t>
  </si>
  <si>
    <t>標識等には，文字の読み違え等がおきないよう，鮮明に刻印を打つこと。</t>
  </si>
  <si>
    <t>標識等の貼付・貼替作業において，次のとおり，写真を撮影し，提出すること。</t>
  </si>
  <si>
    <t>家屋等一棟で複数の作業件数がある場合は，全部で１箇所とする。</t>
  </si>
  <si>
    <t>住居表示変更等に伴い設備番号が変更された場合，標識等の貼付・貼替を行う。</t>
  </si>
  <si>
    <t>設備番号の表示は５桁とし，複数の場合は「+」で連結する。ただし，該当する設備番号が多く索引が長くなる場合は，２ファイル以上にすること。</t>
  </si>
  <si>
    <t>給水装置工事に伴う管理台帳に基づき，水道図面管理システム（以下「一般図」という。）において，給水管・家屋状況等の転記及び属性入力・属性変更を行う。</t>
  </si>
  <si>
    <t>家屋・給水管等のデータ等が更新された水道図面管理システム</t>
  </si>
  <si>
    <t>給水管の布設・撤去等が伴う管理台帳等に基づき，布設延長及び撤去延長を宅地部分・公道部分に分け，管種・口径別に整理・集計する。</t>
  </si>
  <si>
    <t>水道標識及び地下水標識（以下「標識等」という。）の設備番号の脱落・文字不鮮明・誤り等に伴い，その貼付・貼替を行う。</t>
  </si>
  <si>
    <t>地下水標識は，各家屋等の玄関部分に貼り付けること。</t>
  </si>
  <si>
    <t>設備番号管理業務の直接経費とは，諸雑費とライトバン運転費があり，そのうち，諸雑費とは水道標識・地下水標識・両面テープ等をいう。</t>
  </si>
  <si>
    <t>家屋等（物置・車庫等を含む。）の図形データは，家屋用レイヤに一本の線で起終点を一致させるよう描画する。</t>
  </si>
  <si>
    <t>乙は，事例ごとに貸与の時期が異なることに注意し，貸与を受けた物品の管理状態を常に明確にし，汚損・紛失等のないよう取り扱いに十分注意するものとする。
また，業務完了後は，担当職員の指示に従い整理し，速やかに返納するものとする。</t>
  </si>
  <si>
    <t>第24条及び第25条に関し，乙は，該当箇所以外に整理・修正すべき事例を発見した場合は，遅滞なくその旨を担当職員に申し出て協議しなければならない。</t>
  </si>
  <si>
    <t>管理台帳閲覧・出力申請の受付から交付までの一連の業務を行う。</t>
  </si>
  <si>
    <t>管理台帳等図面交付について，水道局営業時間の窓口対応とする。</t>
  </si>
  <si>
    <t>用紙の出力サイズはＢ４版とする。</t>
  </si>
  <si>
    <t>摘要</t>
  </si>
  <si>
    <t>数　量</t>
  </si>
  <si>
    <t>名　称</t>
  </si>
  <si>
    <t>規　　格</t>
  </si>
  <si>
    <t>主幹</t>
  </si>
  <si>
    <t>suu_01</t>
  </si>
  <si>
    <t>補佐</t>
  </si>
  <si>
    <t>施　　行　　伺　　書</t>
  </si>
  <si>
    <t>部長</t>
  </si>
  <si>
    <t>次長</t>
  </si>
  <si>
    <t>大</t>
  </si>
  <si>
    <t>中</t>
  </si>
  <si>
    <t>小</t>
  </si>
  <si>
    <t>主</t>
  </si>
  <si>
    <t>管</t>
  </si>
  <si>
    <t>予算確認</t>
  </si>
  <si>
    <t>第　　        　　号</t>
  </si>
  <si>
    <t>庶</t>
  </si>
  <si>
    <t>担</t>
  </si>
  <si>
    <t>課</t>
  </si>
  <si>
    <t>起案者</t>
  </si>
  <si>
    <t>営業部　サービス課　給排水係</t>
  </si>
  <si>
    <t>　　田　中　則　幸</t>
  </si>
  <si>
    <t>印</t>
  </si>
  <si>
    <t>工事名</t>
  </si>
  <si>
    <t>□　委託</t>
  </si>
  <si>
    <t>前金払</t>
  </si>
  <si>
    <t>□　有</t>
  </si>
  <si>
    <t>□　無</t>
  </si>
  <si>
    <t>細目</t>
  </si>
  <si>
    <t>支給材料及び貸与品</t>
  </si>
  <si>
    <t>予算経理状況</t>
  </si>
  <si>
    <t>火災保険</t>
  </si>
  <si>
    <t>付さない</t>
  </si>
  <si>
    <t>□付す</t>
  </si>
  <si>
    <t>備考</t>
  </si>
  <si>
    <t>　　　　　各種番号プレートの作成及び貼付け</t>
  </si>
  <si>
    <t>　　　ウ　事務補助</t>
  </si>
  <si>
    <t>　　　（ア）電子ファイリングシステム及び水道図面管理システムにおける図面管理工の事務を補助する</t>
  </si>
  <si>
    <t>　　　（イ）管理台帳図面の出力申請の受理及び交付</t>
  </si>
  <si>
    <t>　　　ア　図面管理工</t>
  </si>
  <si>
    <t>　　　（ア）水道施設に係る情報を電子ファイリングシステム及び水道図面管理システムに入力し管理する</t>
  </si>
  <si>
    <t>　　　イ　管路調査技師</t>
  </si>
  <si>
    <t>　　　　　　水道施設調査の現地立会を行う</t>
  </si>
  <si>
    <t>　　　ウ　軽作業員</t>
  </si>
  <si>
    <t>　　　　　　水道施設調査の現地立会における管路調査技師の補助</t>
  </si>
  <si>
    <t>　　　エ　事務補助</t>
  </si>
  <si>
    <t>　　　（ア）電子ファイリングシステム及び水道図面管理システムにおける図面管理工の事務を補助</t>
  </si>
  <si>
    <t>　　　（イ）水道施設図面の出力申請の受理及び交付</t>
  </si>
  <si>
    <t>摘　要</t>
  </si>
  <si>
    <t>管理台帳等業務委託　数量調書（参考資料）</t>
  </si>
  <si>
    <t>業　務　名</t>
  </si>
  <si>
    <t>数　量</t>
  </si>
  <si>
    <t>備　考</t>
  </si>
  <si>
    <t>一般図転記</t>
  </si>
  <si>
    <t>一般図消込</t>
  </si>
  <si>
    <t>給排水工事データ入力</t>
  </si>
  <si>
    <t>台帳閲覧</t>
  </si>
  <si>
    <t>設備番号</t>
  </si>
  <si>
    <t>修繕工事・住所変更等に伴い、管理台帳の内容に変更が生じた場合にデータ内容の修正を行う。</t>
  </si>
  <si>
    <t>直接経費は，業務処理に必要な経費のうち次のａ，ｂに掲げるものとする。</t>
  </si>
  <si>
    <t>上記(1)及び(2)とは別に，標識等の貼付・貼替等の必要がある場合は，「管理台帳等修正依頼書」により指示する。</t>
  </si>
  <si>
    <t>設備番号管理は，旭川市水道事業給水条例施行規程（昭和35年水道事業管理規程第９号）第19条に掲げる給水装置の標識（以下「水道標識」）及び旭川市下水道条例施行規程（昭和52年水道事業管理規程第５号）第９条に掲げる下水道設備の検査済証のうち地下水用の標識の（以下「地下水標識」という。）についての管理を次のとおり行う。</t>
  </si>
  <si>
    <t>乙は，本業務の実施に当たり，公有又は私有の土地に立ち入る場合は，次のことに留意しなければならない。</t>
  </si>
  <si>
    <t>乙は，公有又は私有の土地に立ち入る場合は，あらかじめ担当職員に報告するとともに，乙の責任において関係者と緊密かつ十分なる協調を保ち，円滑な作業の進捗を期さなければならない。また，甲が発行する証書を携帯し，関係人の請求があったときはこれを提示しなければならない。</t>
  </si>
  <si>
    <t>第30条及び第31条に関し，乙は，該当箇所以外に変更・修正すべき事例を発見した場合は，遅滞なくその旨を担当職員に申し出て協議しなければならない。</t>
  </si>
  <si>
    <t>第43条，第44条において，標識等の貼付位置に適当な場所がない場合は，遅滞なくその旨を担当職員に申し出て協議しなければならない。</t>
  </si>
  <si>
    <t>図面出力終了後は，図面の説明を含め，速やかに図面等交付（(6)のＦＡＸの場合はＦＡＸで送信）を行うこと。</t>
  </si>
  <si>
    <t>管理台帳等の登録・修正・索引方法等，不明確な点が発生した場合は，遅滞なくその旨を担当職員に申し出て協議しなければならない。</t>
  </si>
  <si>
    <t>一般図の入力方法等，不明確な点が発生した場合は，遅滞なくその旨を担当職員に申し出て協議しなければならない。</t>
  </si>
  <si>
    <t>４　年間作業額を年間日数で除し，各業務の一日処理単価を出す。また，給管同一番号（同一単価）の合計作業額を出す。（作業額の確認）</t>
  </si>
  <si>
    <t>５　Ｈ１４委託ベースの労務単価に，人工を調整して乗し，１日処理単価と比較し近似値をとり人工を決定する。</t>
  </si>
  <si>
    <t>図面管理工</t>
  </si>
  <si>
    <t>軽作業員</t>
  </si>
  <si>
    <t>管理台帳図面作成測量</t>
  </si>
  <si>
    <t>管理台帳図面作成</t>
  </si>
  <si>
    <t>旧</t>
  </si>
  <si>
    <t>管路
調査技師</t>
  </si>
  <si>
    <t>当たり</t>
  </si>
  <si>
    <t>H14</t>
  </si>
  <si>
    <t>H15</t>
  </si>
  <si>
    <t>H17</t>
  </si>
  <si>
    <t>H18</t>
  </si>
  <si>
    <t>H16推</t>
  </si>
  <si>
    <t>一般図の縮尺は1/500を基本とし，位置等が不明瞭の場合は，依頼者に確認の上，任意の縮尺とする。</t>
  </si>
  <si>
    <t>図面出力依頼受付時には，来局者に水道図面等出力受付書（以下「受付書」という。）へ必要事項を記入してもらい，住宅地図等で位置を確認する。</t>
  </si>
  <si>
    <t>図面交付終了後，受付書・委任状等を一連で保管すること。</t>
  </si>
  <si>
    <t>市街地(甲)</t>
  </si>
  <si>
    <t>市街地(乙)</t>
  </si>
  <si>
    <t>都市近郊</t>
  </si>
  <si>
    <t>耕地</t>
  </si>
  <si>
    <t>当初</t>
  </si>
  <si>
    <t>設計変更</t>
  </si>
  <si>
    <t>第</t>
  </si>
  <si>
    <t>水道図面道路基図補正業務委託設計書　入力シート２</t>
  </si>
  <si>
    <t>摘　　要</t>
  </si>
  <si>
    <t>式</t>
  </si>
  <si>
    <t>総則</t>
  </si>
  <si>
    <t>申請年月日</t>
  </si>
  <si>
    <t>□ 住宅地図   □ 委任状　　</t>
  </si>
  <si>
    <t>図面管理工</t>
  </si>
  <si>
    <t>事務補助</t>
  </si>
  <si>
    <t>枚</t>
  </si>
  <si>
    <t>管理台帳登録</t>
  </si>
  <si>
    <t>業務委託料</t>
  </si>
  <si>
    <t>有効数字</t>
  </si>
  <si>
    <t>桁</t>
  </si>
  <si>
    <t>誤差</t>
  </si>
  <si>
    <t>決定数量</t>
  </si>
  <si>
    <t>全平均</t>
  </si>
  <si>
    <t>３年平均</t>
  </si>
  <si>
    <t>設　計　変　更　</t>
  </si>
  <si>
    <t>消費税込み額</t>
  </si>
  <si>
    <t>消費税抜き額</t>
  </si>
  <si>
    <t>一，</t>
  </si>
  <si>
    <t>新請負額</t>
  </si>
  <si>
    <t>円也</t>
  </si>
  <si>
    <t>現設計額</t>
  </si>
  <si>
    <t>新設計額</t>
  </si>
  <si>
    <t>×</t>
  </si>
  <si>
    <t>（万円未満切捨）</t>
  </si>
  <si>
    <t>＝</t>
  </si>
  <si>
    <t>（消費税抜き新請負額）</t>
  </si>
  <si>
    <t>消費税及び地方消費税相当額</t>
  </si>
  <si>
    <t>＋</t>
  </si>
  <si>
    <t>（消費税込み新請負額）</t>
  </si>
  <si>
    <t>比　較</t>
  </si>
  <si>
    <t>工種</t>
  </si>
  <si>
    <t>増</t>
  </si>
  <si>
    <t>減</t>
  </si>
  <si>
    <t>＝</t>
  </si>
  <si>
    <t>別添工事費等予算整理票の</t>
  </si>
  <si>
    <t>部分払</t>
  </si>
  <si>
    <t>□　　回以内する</t>
  </si>
  <si>
    <t>有</t>
  </si>
  <si>
    <t>□　　　部　　　　課内</t>
  </si>
  <si>
    <t>□水道部第　 会議室</t>
  </si>
  <si>
    <t>□</t>
  </si>
  <si>
    <t>無　　　閲覧の場所　４ 階縦覧室</t>
  </si>
  <si>
    <t>一社随意契約（別紙のとおり）</t>
  </si>
  <si>
    <t>注</t>
  </si>
  <si>
    <t>１．一社随意契約が必要の場合は、摘要欄に理由を記すこと。</t>
  </si>
  <si>
    <t>２．この伺書に「監督員の任命について」,「委託担当職員の任命について」を添付すること。</t>
  </si>
  <si>
    <t>注）　該当部分は、　□内に ﾚ 印とする。</t>
  </si>
  <si>
    <t>□</t>
  </si>
  <si>
    <t>水道維持管理指針（日本水道協会発行）</t>
  </si>
  <si>
    <t>その他関係法令等</t>
  </si>
  <si>
    <t>本業務において整理等されたデータは，甲の通常業務のほか甲が別に発注する委託業務（以下「別業務等」という。）においても利用するため，乙は常に相互強調するとともに，利用するデータ，成果等について照合し，別業務等の作業に支障が生じないように本業務を実施しなければならない。</t>
  </si>
  <si>
    <t>着手予定年月日</t>
  </si>
  <si>
    <t>項</t>
  </si>
  <si>
    <t>営業費用</t>
  </si>
  <si>
    <t>工期</t>
  </si>
  <si>
    <t>-</t>
  </si>
  <si>
    <t>台帳閲覧　申請件数</t>
  </si>
  <si>
    <t>□　着手日から　　　　 　　　　日間</t>
  </si>
  <si>
    <t>目</t>
  </si>
  <si>
    <t>給水費</t>
  </si>
  <si>
    <t>□　平 成　　　年　　　月　　　日　　まで</t>
  </si>
  <si>
    <t>乙は，作業実施に当たり宅地又はかき・さく等で囲まれた土地に立ち入る場合は，あらかじめ占有者に告げなければならない。ただし，占有者に対してあらかじめ通知することが困難であるときは，占有者に迷惑を及ぼさないよう十分に注意して立ち入るものとし，この場合においては遅滞なくその旨を占有者に通知しなければならない。</t>
  </si>
  <si>
    <t>乙は，作業実施のため植物・かき・さく等の伐除又は土地若しくは工作物を一時使用する場合は，所有者並びに占有者の承諾を得て行わなければならない。この場合において生じた損失は，本仕様書に示すほかは乙が負担しなければならない。</t>
  </si>
  <si>
    <t>管理台帳整理等業務委託の業務区分</t>
  </si>
  <si>
    <t>適　用</t>
  </si>
  <si>
    <t>　一般定型事務業務の補助作業を行う者</t>
  </si>
  <si>
    <t>業務管理費率</t>
  </si>
  <si>
    <t>一般管理費率</t>
  </si>
  <si>
    <t xml:space="preserve">  （１）管理台帳整理業務</t>
  </si>
  <si>
    <t>　　　ア　管理台帳整理業務</t>
  </si>
  <si>
    <t>管理台帳のうち給水のみの台帳</t>
  </si>
  <si>
    <t>管理台帳のうち排水のみの台帳</t>
  </si>
  <si>
    <t>窓口・FAXでの管理台帳等の出力申請に対し，受理・図面出力・交付・説明及び実績表の作成等を行う。</t>
  </si>
  <si>
    <t>管理台帳等図面出力申請の受付及び交付</t>
  </si>
  <si>
    <t>３　Ｈ１４委託ベースの処理単価を平均実績に乗じて各業務当たりの年間作業額を出す。</t>
  </si>
  <si>
    <t>　　　（ア）水道施設図面の出力</t>
  </si>
  <si>
    <t>設備番号変更等に伴う現地設備番号プレートの確認・修正作業を行う。</t>
  </si>
  <si>
    <t>H11</t>
  </si>
  <si>
    <t>-</t>
  </si>
  <si>
    <t>～</t>
  </si>
  <si>
    <t>１</t>
  </si>
  <si>
    <t>適用範囲</t>
  </si>
  <si>
    <t>２</t>
  </si>
  <si>
    <t>(１)</t>
  </si>
  <si>
    <t>(２)</t>
  </si>
  <si>
    <t>ア</t>
  </si>
  <si>
    <t>(ア)</t>
  </si>
  <si>
    <t>直接人件費は，業務処理に従事する職員の人件費とする。</t>
  </si>
  <si>
    <t>(イ)</t>
  </si>
  <si>
    <t>ａ</t>
  </si>
  <si>
    <t>ｂ</t>
  </si>
  <si>
    <t>イ</t>
  </si>
  <si>
    <t>業務管理費は，業務処理に従事する職員の労務管理費用で，業務処理を行う当該業務担当部署の課長職の給与相当分を見積もりするものとし，直接人件費に課長職以外の職員に対する課長職の割合を乗じて得た額とする。</t>
  </si>
  <si>
    <t>ウ</t>
  </si>
  <si>
    <t>一般管理費は，該当業務担当部署以外の経費であって，役員報酬，従業員手当，退職手当掛け金，法定福利費，福利厚生費，会議費，交際費，慶弔費，旅費交通費，消耗品費，什器備品費，通信運搬費，印刷製本費，光熱水料，賃借料，食糧費，助成金，諸謝金，負担金，車輌管理費，租税公課，雑費等を含む。</t>
  </si>
  <si>
    <t>エ</t>
  </si>
  <si>
    <t>(ア)</t>
  </si>
  <si>
    <t>(イ)</t>
  </si>
  <si>
    <t>３</t>
  </si>
  <si>
    <t>ア</t>
  </si>
  <si>
    <t>当該業務に従事する職員の人件費とする。
なお，労務単価については北海道単価及び旭川市臨時職員労務賃金の準用を基本とし，適用する単価は次の表－１とする。</t>
  </si>
  <si>
    <t>ウ</t>
  </si>
  <si>
    <t>オ</t>
  </si>
  <si>
    <t>４</t>
  </si>
  <si>
    <t>(１)</t>
  </si>
  <si>
    <t>ア</t>
  </si>
  <si>
    <t>イ</t>
  </si>
  <si>
    <t>(２)</t>
  </si>
  <si>
    <t>ア</t>
  </si>
  <si>
    <t>(ア)</t>
  </si>
  <si>
    <t>(イ)</t>
  </si>
  <si>
    <t>(ウ)</t>
  </si>
  <si>
    <t>(エ)</t>
  </si>
  <si>
    <t>イ</t>
  </si>
  <si>
    <t>(ア)</t>
  </si>
  <si>
    <t>(イ)</t>
  </si>
  <si>
    <t>ウ</t>
  </si>
  <si>
    <t>(ア)</t>
  </si>
  <si>
    <t>(イ)</t>
  </si>
  <si>
    <t>エ</t>
  </si>
  <si>
    <t>(ア)</t>
  </si>
  <si>
    <t>５</t>
  </si>
  <si>
    <t>(１)</t>
  </si>
  <si>
    <t>(ア)</t>
  </si>
  <si>
    <t>(イ)</t>
  </si>
  <si>
    <t>(ウ)</t>
  </si>
  <si>
    <t>イ</t>
  </si>
  <si>
    <t>ウ</t>
  </si>
  <si>
    <t>(２)</t>
  </si>
  <si>
    <t>イ</t>
  </si>
  <si>
    <t>ウ</t>
  </si>
  <si>
    <t>エ</t>
  </si>
  <si>
    <t>(イ)</t>
  </si>
  <si>
    <t>給水装置工事に伴う埋設管の集計作業及び統計資料を作成する。</t>
  </si>
  <si>
    <t>給水管における本管からの分岐年度・管種・口径等の給水管属性を一般図へ入力する。</t>
  </si>
  <si>
    <t>（％）</t>
  </si>
  <si>
    <t>（㍑）</t>
  </si>
  <si>
    <t>（Ｈ）</t>
  </si>
  <si>
    <t>管理台帳等出力業務</t>
  </si>
  <si>
    <t>設備番号管理業務</t>
  </si>
  <si>
    <t>月</t>
  </si>
  <si>
    <t>名称</t>
  </si>
  <si>
    <t>1/2,500</t>
  </si>
  <si>
    <t>図化</t>
  </si>
  <si>
    <t>1/4,500</t>
  </si>
  <si>
    <t>1/4,000</t>
  </si>
  <si>
    <t>1/3,500</t>
  </si>
  <si>
    <t>1/3,000</t>
  </si>
  <si>
    <t>1/2,500</t>
  </si>
  <si>
    <t>1/10,000</t>
  </si>
  <si>
    <t>1/ 9,000</t>
  </si>
  <si>
    <t>1/ 8,000</t>
  </si>
  <si>
    <t>1/ 7,000</t>
  </si>
  <si>
    <t>1/ 6,000</t>
  </si>
  <si>
    <t>1/ 5,000</t>
  </si>
  <si>
    <t>1/15,000</t>
  </si>
  <si>
    <t>1/12,500</t>
  </si>
  <si>
    <t>1/ 7,500</t>
  </si>
  <si>
    <t>－</t>
  </si>
  <si>
    <t>henka_3492</t>
  </si>
  <si>
    <t>新　委　託　費　算　出　書</t>
  </si>
  <si>
    <t>新委託費</t>
  </si>
  <si>
    <t>現委託費</t>
  </si>
  <si>
    <t>新委託費算出基礎</t>
  </si>
  <si>
    <t>新旧委託費増減比較表</t>
  </si>
  <si>
    <t>新設計に
属する分</t>
  </si>
  <si>
    <t>旧設計に
属する分</t>
  </si>
  <si>
    <t>指示とは，発注者（以下「甲」という。）側の発議により，担当職員が所掌する業務に関する方針・基準・計画などを示し，実施させることをいう。</t>
  </si>
  <si>
    <t>協議とは，担当職員と乙が合議することをいう。</t>
  </si>
  <si>
    <t>乙は，業務着手に先立ち，業務実施計画書を甲に提出し，甲の承認を受けなければならない。</t>
  </si>
  <si>
    <t>乙は，作業の実施に当たり，関係法規を遵守し，常に適切な管理を行わなければならない。</t>
  </si>
  <si>
    <t>乙は，水陸交通及び公衆に迷惑をおよぼさないように努めなければならない。</t>
  </si>
  <si>
    <t>乙は，交通を一時遮断しなければならないときは，所定の手続きを行うとともに，別に安全措置を講じなければならない。</t>
  </si>
  <si>
    <t>　　　量　水　器　簡　易　修　繕    　　工　事</t>
  </si>
  <si>
    <t>委託名</t>
  </si>
  <si>
    <t>支　 出　 科 　目</t>
  </si>
  <si>
    <t>　□ 工事</t>
  </si>
  <si>
    <t>場所,　概要,　設計金額　　　別添設計書のとおり</t>
  </si>
  <si>
    <t>　□ 委託</t>
  </si>
  <si>
    <t>款</t>
  </si>
  <si>
    <t>水道事業費用</t>
  </si>
  <si>
    <t>下水道完了図</t>
  </si>
  <si>
    <t>　　　（ウ）実績表の作成</t>
  </si>
  <si>
    <t>　　　エ　水道施設調査対応業務</t>
  </si>
  <si>
    <t>　　　（ア）水道施設調査の受付</t>
  </si>
  <si>
    <t>　　　（イ）水道施設図面の交付及び説明</t>
  </si>
  <si>
    <t>　　　（ウ）現地埋設物立会</t>
  </si>
  <si>
    <t>５　業務担当区分</t>
  </si>
  <si>
    <t>　　　ア　図面管理工</t>
  </si>
  <si>
    <t>　　　（ア）給排水工事等に係る情報を電子ファイリングシステム及び水道図面管理システムに登録し管</t>
  </si>
  <si>
    <t>　　　　　理する</t>
  </si>
  <si>
    <t>　　　（イ）給水管の統計資料を作成する</t>
  </si>
  <si>
    <t>　　　（ウ）管理台帳図面出力に係る実績表を作成する</t>
  </si>
  <si>
    <t>　　　（エ）事務補助を指導監督する</t>
  </si>
  <si>
    <t>　　　イ　軽作業員</t>
  </si>
  <si>
    <t>設置年度の入力は，「2」(｢平成｣を意味する。)で始め，次の２桁で年号を表示し，３桁とする。</t>
  </si>
  <si>
    <t>ア</t>
  </si>
  <si>
    <t>イ</t>
  </si>
  <si>
    <t>ウ</t>
  </si>
  <si>
    <t>※　事務補助単価算出根拠　780円×7.5時間</t>
  </si>
  <si>
    <t>直接経費は，２(２)ア(イ)の各項目を積算する。</t>
  </si>
  <si>
    <t>直接人件費に課長職以外の職員に対する課長職の割合を乗じて得た額とし，業務管理費率は次の表－２とする。</t>
  </si>
  <si>
    <t>表－２</t>
  </si>
  <si>
    <t>業務管理比率</t>
  </si>
  <si>
    <t>撤去設計図等に基づき，一般図において，既存のデータ属性等を変更する。</t>
  </si>
  <si>
    <t>一般図修正については，次のとおり行う。　</t>
  </si>
  <si>
    <t>給水管切替等に伴い，一般図において，給水管属性等を修正する。</t>
  </si>
  <si>
    <t>住居表示変更等に伴い，一般図において，家屋属性のうち設備番号等の注記等を修正する。</t>
  </si>
  <si>
    <t>本業務は，旭川市水道局において使用・管理している給排水管理台帳・配水管等竣功図等について，維持管理・照会閲覧・設計業務等に利用するため整理・修正・補正を業務委託するものである。</t>
  </si>
  <si>
    <t>単　価</t>
  </si>
  <si>
    <t>家屋解体に伴う撤去工事について，給水装置を宅地内で切り離した場合は，第35条(3)の図形データのうち，残存する部分の切断キャップした付近に□に「特」の記号を付ける。また，属性については，「備考１」の欄に「撤去」を記入し，続けて第27条(5)と同じ整理番号を入力する。</t>
  </si>
  <si>
    <t>台帳等補正整理</t>
  </si>
  <si>
    <t>新規配水管しゅん功図の電子ファイリングシステム及び水道図面管理システムへの入力，データベース作成及び関連既設しゅん功図の補正を行う。</t>
  </si>
  <si>
    <t>新規改設しゅん功図のデータベース作成及び整理を行う。</t>
  </si>
  <si>
    <t>新規台帳の電子ファイリングシステム及び水道図面管理システムへの入力，データベース作成を行う。
台帳の属性変更及び整理，電子ファイリングシステム及び水道図面管理システムへの入力，データベース作成を行う。</t>
  </si>
  <si>
    <t>第55条で整理・保管した設備番号管理業務一覧表</t>
  </si>
  <si>
    <t>設備番号管理業務について，住所・設備番号・修正内容・修正日・写真の有無等を一覧表等で整理し，保管すること。</t>
  </si>
  <si>
    <t>撮影した写真は，速やかに整理・保管しておくこと。</t>
  </si>
  <si>
    <t>写真縮尺と図化縮尺及びレベルの倍率比による変化率</t>
  </si>
  <si>
    <t>図化縮尺及びレベル図化倍率比</t>
  </si>
  <si>
    <t>1/500</t>
  </si>
  <si>
    <t>ﾚﾍﾞﾙ1,000</t>
  </si>
  <si>
    <t>ﾚﾍﾞﾙ2,500</t>
  </si>
  <si>
    <t>写真縮尺</t>
  </si>
  <si>
    <t>改造工事に伴う台帳移設</t>
  </si>
  <si>
    <t>改造工事に伴う不要台帳整理</t>
  </si>
  <si>
    <t>家屋等が改造・撤去等により設備番号の増減があった場合は，属性編集で該当設備番号を追加・削除する。</t>
  </si>
  <si>
    <t>採用平均</t>
  </si>
  <si>
    <t>年件数</t>
  </si>
  <si>
    <t>分/単位</t>
  </si>
  <si>
    <t>分</t>
  </si>
  <si>
    <t>年人工数</t>
  </si>
  <si>
    <t>合計</t>
  </si>
  <si>
    <t>協会実績(H16.06)</t>
  </si>
  <si>
    <t>H17 設計</t>
  </si>
  <si>
    <t>管理台帳，撤去設計図，直結給水申請書，給水管切替竣功図の図面をスキャニングする。</t>
  </si>
  <si>
    <t>管理台帳，各種書類整理・提出を各処理形態に合わせ選別保管を行う。</t>
  </si>
  <si>
    <t>管理台帳，各種図面に索引を入力する。</t>
  </si>
  <si>
    <t>施設しゅん功図の整理</t>
  </si>
  <si>
    <t>この歩掛は，撤去設計図登録，直結給水申請書登録，給水管切替竣功図，止水栓移設竣功図，施設等竣功図及び給水装置修繕報告書に摘要する。</t>
  </si>
  <si>
    <t>設備番号管理業務の成果品は，次のとおりとする。</t>
  </si>
  <si>
    <t>各家屋等に設置された水道標識及び地下水標識</t>
  </si>
  <si>
    <t>業務概要</t>
  </si>
  <si>
    <t>本業務の概要は，以下のとおりとする。</t>
  </si>
  <si>
    <t>原野</t>
  </si>
  <si>
    <t>森林</t>
  </si>
  <si>
    <t>３－４</t>
  </si>
  <si>
    <t>3-4-9</t>
  </si>
  <si>
    <t>管理台帳等出力業務の成果品は，次のとおりとする。</t>
  </si>
  <si>
    <t>第44条(1)で整理・保管した受付書・委任状</t>
  </si>
  <si>
    <t>第44条(2)で整理・保管した申請書</t>
  </si>
  <si>
    <t>とおり</t>
  </si>
  <si>
    <t>□</t>
  </si>
  <si>
    <t>□</t>
  </si>
  <si>
    <t>円</t>
  </si>
  <si>
    <t>単位</t>
  </si>
  <si>
    <t>処理欄</t>
  </si>
  <si>
    <t>乙は，公衆の生命・身体及び財産に関する危害・迷惑を防止するための必要な措置を講じなければならない。</t>
  </si>
  <si>
    <t>土木事業委託積算基準</t>
  </si>
  <si>
    <t>（北海道建設部）</t>
  </si>
  <si>
    <t>図化変化率</t>
  </si>
  <si>
    <t>地域差による変化率</t>
  </si>
  <si>
    <t>区分</t>
  </si>
  <si>
    <t>平地</t>
  </si>
  <si>
    <t>丘陵地</t>
  </si>
  <si>
    <t>低山地</t>
  </si>
  <si>
    <t>高山地</t>
  </si>
  <si>
    <t>大市街地</t>
  </si>
  <si>
    <t>管理台帳等図面交付において，第39条(4)から(6)で受け付けた書類は，次のとおり整理保管すること。</t>
  </si>
  <si>
    <t>図面交付終了後，申請書は窓口受付分とＦＡＸ受付分に区分し，日付ごとに保管すること。</t>
  </si>
  <si>
    <t>(1)は，別業務等の成果品の「設備番号調査連絡票」により指示する。</t>
  </si>
  <si>
    <t>家屋等一棟に一つの設備番号の場合，玄関部分には不要とし，水道メーター受信器板に貼り付けること。</t>
  </si>
  <si>
    <t>家屋等一棟に複数の設備番号がある場合，各玄関部分及び各水道メーター受信器板にそれぞれ対応するよう貼り付けること。</t>
  </si>
  <si>
    <t>　　　ウ　水道図面出力業務</t>
  </si>
  <si>
    <t>修繕報告書入力</t>
  </si>
  <si>
    <t>新設・改造に伴う給水管統計</t>
  </si>
  <si>
    <t>撤去に伴う給水管統計</t>
  </si>
  <si>
    <t>新設・改造に伴う給水管属性入力</t>
  </si>
  <si>
    <t>給水管切替に伴う給水管属性入力</t>
  </si>
  <si>
    <t>止水栓移設に伴う給水管属性入力</t>
  </si>
  <si>
    <t>撤去に伴う台帳撤去・移設</t>
  </si>
  <si>
    <t>委          託          場          所</t>
  </si>
  <si>
    <t>　管　理　台　帳　整　理</t>
  </si>
  <si>
    <t>円</t>
  </si>
  <si>
    <t>給水管切替に伴う台帳索引入力</t>
  </si>
  <si>
    <t>給排水工事データ入力</t>
  </si>
  <si>
    <t>給排水工事データ追加修正入力</t>
  </si>
  <si>
    <t>新規</t>
  </si>
  <si>
    <t>-</t>
  </si>
  <si>
    <t>管理台帳出力</t>
  </si>
  <si>
    <t>○　人工算出方法</t>
  </si>
  <si>
    <t>設備番号の変更・誤表示等に関し，電子ファイリングシステム・水道図面管理システムの修正及び家屋等の各種設備番号プレートの修正・張替等を行う。</t>
  </si>
  <si>
    <t>図面管理業務</t>
  </si>
  <si>
    <t>しゅん功図補正業務</t>
  </si>
  <si>
    <t>既設竣功図の整理</t>
  </si>
  <si>
    <t>新規配水管しゅん功図の整理</t>
  </si>
  <si>
    <t>その他</t>
  </si>
  <si>
    <t>協議すること</t>
  </si>
  <si>
    <t>ステンレス鋼管</t>
  </si>
  <si>
    <t>ダクタイル鋳鉄管</t>
  </si>
  <si>
    <t>ポリエチレン紛体ライニング鋼管Ｄ</t>
  </si>
  <si>
    <t>ポリエチレン紛体ライニング鋼管Ｂ</t>
  </si>
  <si>
    <t>給水管の管材質を次のとおり入力する。</t>
  </si>
  <si>
    <t>給水管の管口径を数字で入力する。</t>
  </si>
  <si>
    <t>第35条において給水管の図形データを入力する際，第36条各号の属性が異なる場合は，図形データを分けて入力すること。</t>
  </si>
  <si>
    <t>給水管統計については，次のとおり行う。</t>
  </si>
  <si>
    <t>設備番号を５桁で入力する。
ただし，設備番号が複数の場合で，連続した番号の場合は，番号の一番小さいものと一番大きいものを「-」で連結し入力する。また，連続していない場合は，番号の若い順に全部を入力する。</t>
  </si>
  <si>
    <t>suu</t>
  </si>
  <si>
    <t>旭川市給排水工事指定店による図面出力依頼の場合は，窓口のほかＦＡＸも受け付ける。
この場合，(4)において，受付書でなく管理台帳等交付申請書（以下「申請書」という。）により受け付ける。
また，(5)の委任状は不要とする。</t>
  </si>
  <si>
    <t>家屋等に損傷を与えないよう作業し，玄関部分に貼り付ける場合は，当該関係者に位置を確認し，見易い場所とすること。</t>
  </si>
  <si>
    <t>貼付・貼替後に脱落がないよう貼り付けること。</t>
  </si>
  <si>
    <t>着手前・完了については部分写真とし，全景は完了後に，次の事項を表示した小黒板等を写し込むこと。</t>
  </si>
  <si>
    <t>業務委託名</t>
  </si>
  <si>
    <t>業務名</t>
  </si>
  <si>
    <t>撤去工事等の場合，既設の該当図形データの属性を「撤去給水管にする」にする。</t>
  </si>
  <si>
    <t>家屋解体に伴う撤去工事について，給水装置を宅地内で切り離した場合は，既存図形データを切断部分で分ける。</t>
  </si>
  <si>
    <t>取出管工事の場合，切断キャップした付近に○に「特」の記号を付ける。</t>
  </si>
  <si>
    <t>直接業務費に一般管理費率を乗じて得た額とし，一般管理費率は次の表－３とする。</t>
  </si>
  <si>
    <t>表－３</t>
  </si>
  <si>
    <t>一般管理費率</t>
  </si>
  <si>
    <t>消費税及び地方消費税相当額は，業務価格に消費税の税率を乗じて得た額とする。</t>
  </si>
  <si>
    <t>管理台帳整理業務</t>
  </si>
  <si>
    <t>４　業務内容</t>
  </si>
  <si>
    <t>業務担当区分</t>
  </si>
  <si>
    <t>給水管の統計資料を作成する。</t>
  </si>
  <si>
    <t>事務補助を指導監督する。</t>
  </si>
  <si>
    <t>軽作業員</t>
  </si>
  <si>
    <t>給排水工事等情報の電子ファイリングシステム及び水道図面管理システムにおける図面管理工の事務を補助する。</t>
  </si>
  <si>
    <t>給排水工事等に係る情報を電子ファイリングシステム及び水道図面管理システムへ登録し管理する。</t>
  </si>
  <si>
    <t>備考</t>
  </si>
  <si>
    <t>単位</t>
  </si>
  <si>
    <t>数量</t>
  </si>
  <si>
    <t>乙は，本業務により作成された成果品以外の整理等データを，業務完了後には全て消去しなければならない。ただし，甲が特に保管管理を指示したデータについては，この限りでない。その場合，乙は保管書を甲に提出しなければならない。</t>
  </si>
  <si>
    <t>管理台帳等をスキャニングし，ファイル読込を行う。</t>
  </si>
  <si>
    <t>１　過去３年間における処理枚数の平均を算出し，これを平均実績（業務量）とする。（Ｈ１１～１３）</t>
  </si>
  <si>
    <t>２　平均実績を年間日数で除し，各業務の一日作業量を出す。また，給管同一番号（同一単価）の合計作業量を出す。（作業量の確認）</t>
  </si>
  <si>
    <t>管理台帳を基に一般図へ新設・変更された家屋形状・給水管等を転記入力する。</t>
  </si>
  <si>
    <t>撤去設計図等を基に一般図から各種データを撤去処理（消込等）することをいう。</t>
  </si>
  <si>
    <t>改造工事又は撤去工事に伴い，不要となった管理台帳属性等の変更を行う。
また，共同管等の場合はその台帳データを移設し，索引の変更を行う。</t>
  </si>
  <si>
    <t>改造工事又は撤去工事に伴い不要となる台帳データを確認選別する。</t>
  </si>
  <si>
    <t>henka_3491</t>
  </si>
  <si>
    <t>水道図面交付申請書（サービスセンター分）</t>
  </si>
  <si>
    <t>尚，交付された図面は交付目的外には使用せず，この図面により知り得た情報は他言しません。また，使用後適切に廃棄することを約束します。</t>
  </si>
  <si>
    <t>平成</t>
  </si>
  <si>
    <t>年</t>
  </si>
  <si>
    <t>月</t>
  </si>
  <si>
    <t>日</t>
  </si>
  <si>
    <t>会社名</t>
  </si>
  <si>
    <t>担当者名</t>
  </si>
  <si>
    <t>量水器・止水位置確認</t>
  </si>
  <si>
    <t>その他（</t>
  </si>
  <si>
    <t>図面を必要とする場所の箇所数</t>
  </si>
  <si>
    <t>箇所</t>
  </si>
  <si>
    <t>別紙</t>
  </si>
  <si>
    <t>図面を必要とする給排水設備等の場所</t>
  </si>
  <si>
    <t>住所</t>
  </si>
  <si>
    <t>①</t>
  </si>
  <si>
    <t>②</t>
  </si>
  <si>
    <t>③</t>
  </si>
  <si>
    <t>④</t>
  </si>
  <si>
    <t>⑤</t>
  </si>
  <si>
    <t>⑥</t>
  </si>
  <si>
    <t>該当箇所がわかる場合は，住宅地図を添付してください。</t>
  </si>
  <si>
    <t>太枠の中だけをご記入ください。</t>
  </si>
  <si>
    <t>他に添付書類がある場合は，ホチキス等できちんと綴じて提出してください。</t>
  </si>
  <si>
    <t>※</t>
  </si>
  <si>
    <t>給排水係職員の印なきものは無効</t>
  </si>
  <si>
    <t>給排水係職員</t>
  </si>
  <si>
    <t>No.　　　　　　　　</t>
  </si>
  <si>
    <t>□ 閲覧   □ 図面交付　　　</t>
  </si>
  <si>
    <t>※</t>
  </si>
  <si>
    <t>）</t>
  </si>
  <si>
    <t>サービスセンター業務に伴い給排水図面が必要になりましたので交付願います。</t>
  </si>
  <si>
    <t>⑦</t>
  </si>
  <si>
    <t>内線</t>
  </si>
  <si>
    <t>）</t>
  </si>
  <si>
    <t>水道局職員の印なきものは無効</t>
  </si>
  <si>
    <t>水道局職員</t>
  </si>
  <si>
    <t>*</t>
  </si>
  <si>
    <t>様式-1</t>
  </si>
  <si>
    <t>申請区分</t>
  </si>
  <si>
    <t>交付　　・　　閲覧</t>
  </si>
  <si>
    <t>管理台帳等交付・閲覧申請書（公用請求用）</t>
  </si>
  <si>
    <t>職務上，給排水図面が必要になりましたので次のとおり申請します。</t>
  </si>
  <si>
    <t>尚，提供された資料は目的外には使用せず，この資料により知り得た情報は他言しません。また，使用しなくなったときは，適切な方法で廃棄することを約束します。</t>
  </si>
  <si>
    <t>№　　　　　　</t>
  </si>
  <si>
    <t>枚</t>
  </si>
  <si>
    <t>受　　付　　印</t>
  </si>
  <si>
    <t>水道図面交付申請一覧</t>
  </si>
  <si>
    <t>量水器・止水　　　位置確認</t>
  </si>
  <si>
    <t>⑥</t>
  </si>
  <si>
    <t>⑧</t>
  </si>
  <si>
    <t>⑨</t>
  </si>
  <si>
    <t>⑩</t>
  </si>
  <si>
    <t>⑪</t>
  </si>
  <si>
    <t>⑫</t>
  </si>
  <si>
    <t>⑬</t>
  </si>
  <si>
    <t>⑭</t>
  </si>
  <si>
    <t>⑮</t>
  </si>
  <si>
    <t>⑯</t>
  </si>
  <si>
    <t>⑰</t>
  </si>
  <si>
    <t>⑱</t>
  </si>
  <si>
    <t>⑲</t>
  </si>
  <si>
    <t>⑳</t>
  </si>
  <si>
    <t>㉑</t>
  </si>
  <si>
    <t>㉒</t>
  </si>
  <si>
    <t>㉓</t>
  </si>
  <si>
    <t>㉔</t>
  </si>
  <si>
    <t>㉕</t>
  </si>
  <si>
    <t>様式-10</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</si>
</sst>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 "/>
    <numFmt numFmtId="180" formatCode="0.00_ "/>
    <numFmt numFmtId="181" formatCode="#,##0.0"/>
    <numFmt numFmtId="182" formatCode="#,##0.0000"/>
    <numFmt numFmtId="183" formatCode="#,##0.000"/>
    <numFmt numFmtId="184" formatCode="#,##0.0_ "/>
    <numFmt numFmtId="185" formatCode="#,##0.0_);[Red]\(#,##0.0\)"/>
    <numFmt numFmtId="186" formatCode="0_);[Red]\(0\)"/>
    <numFmt numFmtId="187" formatCode="#,##0_ ;[Red]\-#,##0\ "/>
    <numFmt numFmtId="188" formatCode="0.0%"/>
    <numFmt numFmtId="189" formatCode="#,##0.00_);[Red]\(#,##0.00\)"/>
    <numFmt numFmtId="190" formatCode="#,##0.0000_);[Red]\(#,##0.0000\)"/>
    <numFmt numFmtId="191" formatCode="0_);\(0\)"/>
    <numFmt numFmtId="192" formatCode="0.0_);[Red]\(0.0\)"/>
    <numFmt numFmtId="193" formatCode="0.0_ "/>
    <numFmt numFmtId="194" formatCode="##&quot;分/日&quot;"/>
    <numFmt numFmtId="195" formatCode="0.E+00"/>
    <numFmt numFmtId="196" formatCode="0.0000_ "/>
    <numFmt numFmtId="197" formatCode="0.00000_ "/>
    <numFmt numFmtId="198" formatCode="#,##0.00_ ;[Red]\-#,##0.00\ "/>
    <numFmt numFmtId="199" formatCode="#,##0.000_);[Red]\(#,##0.000\)"/>
    <numFmt numFmtId="200" formatCode="#,##0.000_ "/>
    <numFmt numFmtId="201" formatCode="#,##0.0000_ "/>
    <numFmt numFmtId="202" formatCode="#,##0.00000_ "/>
    <numFmt numFmtId="203" formatCode="#,##0.000000_ "/>
    <numFmt numFmtId="204" formatCode="#,##0.0000000_ "/>
    <numFmt numFmtId="205" formatCode="#,##0.00000000_ "/>
    <numFmt numFmtId="206" formatCode="#,##0.000000000_ "/>
    <numFmt numFmtId="207" formatCode="#,##0.0000000000_ "/>
    <numFmt numFmtId="208" formatCode="#,##0.00000000000_ "/>
    <numFmt numFmtId="209" formatCode="#\ ???/???"/>
    <numFmt numFmtId="210" formatCode="0;[Red]0"/>
    <numFmt numFmtId="211" formatCode="#,##0;&quot;▲ &quot;#,##0"/>
    <numFmt numFmtId="212" formatCode="#,##0;[Red]#,##0"/>
  </numFmts>
  <fonts count="83">
    <font>
      <sz val="11"/>
      <name val="ＭＳ Ｐゴシック"/>
      <family val="3"/>
    </font>
    <font>
      <sz val="6"/>
      <name val="ＭＳ Ｐゴシック"/>
      <family val="3"/>
    </font>
    <font>
      <sz val="9"/>
      <name val="ＭＳ Ｐゴシック"/>
      <family val="3"/>
    </font>
    <font>
      <sz val="14"/>
      <name val="ＭＳ Ｐゴシック"/>
      <family val="3"/>
    </font>
    <font>
      <sz val="11"/>
      <name val="ＭＳ Ｐ明朝"/>
      <family val="1"/>
    </font>
    <font>
      <sz val="11"/>
      <name val="ＭＳ 明朝"/>
      <family val="1"/>
    </font>
    <font>
      <sz val="14"/>
      <name val="ＭＳ 明朝"/>
      <family val="1"/>
    </font>
    <font>
      <sz val="12"/>
      <name val="ＭＳ ゴシック"/>
      <family val="3"/>
    </font>
    <font>
      <sz val="11"/>
      <name val="ＭＳ ゴシック"/>
      <family val="3"/>
    </font>
    <font>
      <sz val="16"/>
      <name val="ＭＳ ゴシック"/>
      <family val="3"/>
    </font>
    <font>
      <sz val="6"/>
      <name val="ＭＳ ゴシック"/>
      <family val="3"/>
    </font>
    <font>
      <sz val="10"/>
      <name val="ＭＳ ゴシック"/>
      <family val="3"/>
    </font>
    <font>
      <sz val="9"/>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8"/>
      <name val="ＭＳ ゴシック"/>
      <family val="3"/>
    </font>
    <font>
      <sz val="12"/>
      <name val="ＭＳ Ｐゴシック"/>
      <family val="3"/>
    </font>
    <font>
      <sz val="18"/>
      <name val="ＭＳ Ｐゴシック"/>
      <family val="3"/>
    </font>
    <font>
      <sz val="16"/>
      <name val="ＭＳ Ｐゴシック"/>
      <family val="3"/>
    </font>
    <font>
      <sz val="14"/>
      <color indexed="10"/>
      <name val="ＭＳ Ｐゴシック"/>
      <family val="3"/>
    </font>
    <font>
      <b/>
      <sz val="9"/>
      <name val="ＭＳ Ｐゴシック"/>
      <family val="3"/>
    </font>
    <font>
      <sz val="8"/>
      <name val="ＭＳ ゴシック"/>
      <family val="3"/>
    </font>
    <font>
      <sz val="10"/>
      <name val="ＭＳ 明朝"/>
      <family val="1"/>
    </font>
    <font>
      <sz val="9"/>
      <name val="ＭＳ 明朝"/>
      <family val="1"/>
    </font>
    <font>
      <sz val="11"/>
      <name val="ＤＦＰPOP体"/>
      <family val="3"/>
    </font>
    <font>
      <b/>
      <sz val="11"/>
      <name val="ＭＳ Ｐ明朝"/>
      <family val="1"/>
    </font>
    <font>
      <sz val="16"/>
      <name val="ＭＳ 明朝"/>
      <family val="1"/>
    </font>
    <font>
      <b/>
      <sz val="18"/>
      <name val="ＭＳ 明朝"/>
      <family val="1"/>
    </font>
    <font>
      <b/>
      <sz val="28"/>
      <name val="ＭＳ 明朝"/>
      <family val="1"/>
    </font>
    <font>
      <b/>
      <sz val="14"/>
      <name val="ＭＳ ゴシック"/>
      <family val="3"/>
    </font>
    <font>
      <b/>
      <sz val="11"/>
      <name val="ＭＳ ゴシック"/>
      <family val="3"/>
    </font>
    <font>
      <b/>
      <sz val="10"/>
      <name val="ＭＳ ゴシック"/>
      <family val="3"/>
    </font>
    <font>
      <b/>
      <sz val="9"/>
      <name val="ＭＳ 明朝"/>
      <family val="1"/>
    </font>
    <font>
      <b/>
      <sz val="8"/>
      <name val="ＭＳ 明朝"/>
      <family val="1"/>
    </font>
    <font>
      <b/>
      <sz val="9"/>
      <color indexed="10"/>
      <name val="ＭＳ 明朝"/>
      <family val="1"/>
    </font>
    <font>
      <b/>
      <sz val="9"/>
      <color indexed="12"/>
      <name val="ＭＳ 明朝"/>
      <family val="1"/>
    </font>
    <font>
      <b/>
      <sz val="9"/>
      <color indexed="14"/>
      <name val="ＭＳ 明朝"/>
      <family val="1"/>
    </font>
    <font>
      <b/>
      <sz val="9"/>
      <color indexed="57"/>
      <name val="ＭＳ 明朝"/>
      <family val="1"/>
    </font>
    <font>
      <b/>
      <sz val="9"/>
      <color indexed="16"/>
      <name val="ＭＳ 明朝"/>
      <family val="1"/>
    </font>
    <font>
      <b/>
      <sz val="9"/>
      <name val="ＭＳ ゴシック"/>
      <family val="3"/>
    </font>
    <font>
      <b/>
      <sz val="24"/>
      <name val="ＭＳ 明朝"/>
      <family val="1"/>
    </font>
    <font>
      <b/>
      <sz val="16"/>
      <name val="ＭＳ 明朝"/>
      <family val="1"/>
    </font>
    <font>
      <sz val="20"/>
      <name val="ＭＳ ゴシック"/>
      <family val="3"/>
    </font>
    <font>
      <u val="single"/>
      <sz val="10"/>
      <name val="ＭＳ ゴシック"/>
      <family val="3"/>
    </font>
    <font>
      <b/>
      <sz val="12"/>
      <name val="ＭＳ ゴシック"/>
      <family val="3"/>
    </font>
    <font>
      <sz val="10"/>
      <name val="ＭＳ Ｐ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hair"/>
      <right style="hair"/>
      <top style="hair"/>
      <bottom style="hair"/>
    </border>
    <border>
      <left>
        <color indexed="63"/>
      </left>
      <right style="thin"/>
      <top style="thin"/>
      <bottom style="thin"/>
    </border>
    <border>
      <left style="thin"/>
      <right>
        <color indexed="63"/>
      </right>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hair"/>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style="thin"/>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color indexed="63"/>
      </right>
      <top style="thin"/>
      <bottom style="hair"/>
    </border>
    <border>
      <left>
        <color indexed="63"/>
      </left>
      <right style="hair"/>
      <top>
        <color indexed="63"/>
      </top>
      <bottom style="thin"/>
    </border>
    <border>
      <left style="hair"/>
      <right style="hair"/>
      <top>
        <color indexed="63"/>
      </top>
      <bottom style="thin"/>
    </border>
    <border>
      <left style="thin"/>
      <right style="hair"/>
      <top style="hair"/>
      <bottom style="hair"/>
    </border>
    <border>
      <left style="hair"/>
      <right style="hair"/>
      <top style="thin"/>
      <bottom style="hair"/>
    </border>
    <border>
      <left style="thin"/>
      <right>
        <color indexed="63"/>
      </right>
      <top style="hair"/>
      <bottom>
        <color indexed="63"/>
      </bottom>
    </border>
    <border>
      <left style="hair"/>
      <right style="hair"/>
      <top style="hair"/>
      <bottom>
        <color indexed="63"/>
      </bottom>
    </border>
    <border>
      <left style="hair"/>
      <right style="hair"/>
      <top>
        <color indexed="63"/>
      </top>
      <bottom style="hair"/>
    </border>
    <border>
      <left style="hair"/>
      <right style="hair"/>
      <top style="hair"/>
      <bottom style="thin"/>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color indexed="63"/>
      </right>
      <top style="thin"/>
      <bottom style="hair"/>
    </border>
    <border>
      <left style="thin"/>
      <right style="hair"/>
      <top style="thin"/>
      <bottom style="hair"/>
    </border>
    <border>
      <left>
        <color indexed="63"/>
      </left>
      <right>
        <color indexed="63"/>
      </right>
      <top style="hair"/>
      <bottom style="thin"/>
    </border>
    <border>
      <left style="thin"/>
      <right style="hair"/>
      <top style="hair"/>
      <bottom style="thin"/>
    </border>
    <border>
      <left style="thin"/>
      <right style="hair"/>
      <top style="thin"/>
      <bottom>
        <color indexed="63"/>
      </bottom>
    </border>
    <border>
      <left style="hair"/>
      <right style="hair"/>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style="thin"/>
      <bottom style="hair"/>
    </border>
    <border>
      <left style="hair"/>
      <right>
        <color indexed="63"/>
      </right>
      <top style="hair"/>
      <bottom>
        <color indexed="63"/>
      </bottom>
    </border>
    <border>
      <left style="medium"/>
      <right style="hair"/>
      <top style="medium"/>
      <bottom style="medium"/>
    </border>
    <border>
      <left style="hair"/>
      <right>
        <color indexed="63"/>
      </right>
      <top style="medium"/>
      <bottom style="medium"/>
    </border>
    <border>
      <left>
        <color indexed="63"/>
      </left>
      <right style="medium"/>
      <top style="medium"/>
      <bottom style="medium"/>
    </border>
    <border>
      <left style="hair"/>
      <right style="medium"/>
      <top style="medium"/>
      <bottom style="medium"/>
    </border>
    <border>
      <left style="hair"/>
      <right style="thin"/>
      <top>
        <color indexed="63"/>
      </top>
      <bottom style="hair"/>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style="hair"/>
      <bottom>
        <color indexed="63"/>
      </bottom>
    </border>
    <border>
      <left style="hair"/>
      <right style="thin"/>
      <top style="hair"/>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dotted"/>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otted"/>
    </border>
    <border>
      <left style="thin"/>
      <right>
        <color indexed="63"/>
      </right>
      <top style="thin"/>
      <bottom style="dotted"/>
    </border>
    <border>
      <left style="thin"/>
      <right style="thin"/>
      <top>
        <color indexed="63"/>
      </top>
      <bottom style="medium"/>
    </border>
    <border>
      <left style="thin"/>
      <right>
        <color indexed="63"/>
      </right>
      <top style="dotted"/>
      <bottom style="medium"/>
    </border>
    <border>
      <left style="thin"/>
      <right style="hair"/>
      <top style="hair"/>
      <bottom style="medium"/>
    </border>
    <border>
      <left>
        <color indexed="63"/>
      </left>
      <right>
        <color indexed="63"/>
      </right>
      <top style="hair"/>
      <bottom style="hair"/>
    </border>
    <border>
      <left style="hair"/>
      <right style="thin"/>
      <top style="hair"/>
      <bottom style="thin"/>
    </border>
    <border>
      <left style="thin"/>
      <right>
        <color indexed="63"/>
      </right>
      <top style="medium"/>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hair"/>
      <right style="thin"/>
      <top style="thin"/>
      <bottom style="hair"/>
    </border>
    <border>
      <left>
        <color indexed="63"/>
      </left>
      <right style="hair"/>
      <top style="hair"/>
      <bottom style="thin"/>
    </border>
    <border>
      <left>
        <color indexed="63"/>
      </left>
      <right style="hair"/>
      <top style="thin"/>
      <bottom style="hair"/>
    </border>
    <border>
      <left>
        <color indexed="63"/>
      </left>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dotted"/>
    </border>
    <border>
      <left>
        <color indexed="63"/>
      </left>
      <right>
        <color indexed="63"/>
      </right>
      <top style="dotted"/>
      <bottom style="medium"/>
    </border>
    <border>
      <left style="thin"/>
      <right>
        <color indexed="63"/>
      </right>
      <top style="dotted"/>
      <bottom style="thin"/>
    </border>
    <border>
      <left>
        <color indexed="63"/>
      </left>
      <right style="medium"/>
      <top style="hair"/>
      <bottom style="thin"/>
    </border>
    <border>
      <left>
        <color indexed="63"/>
      </left>
      <right style="medium"/>
      <top style="hair"/>
      <bottom style="hair"/>
    </border>
    <border>
      <left style="hair"/>
      <right>
        <color indexed="63"/>
      </right>
      <top style="hair"/>
      <bottom style="medium"/>
    </border>
    <border>
      <left>
        <color indexed="63"/>
      </left>
      <right style="medium"/>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thin"/>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hair"/>
      <bottom style="hair"/>
    </border>
    <border>
      <left style="medium"/>
      <right>
        <color indexed="63"/>
      </right>
      <top style="hair"/>
      <bottom style="thin"/>
    </border>
    <border>
      <left>
        <color indexed="63"/>
      </left>
      <right style="thin"/>
      <top style="medium"/>
      <bottom style="thin"/>
    </border>
    <border>
      <left style="medium"/>
      <right>
        <color indexed="63"/>
      </right>
      <top style="thin"/>
      <bottom style="hair"/>
    </border>
    <border>
      <left style="medium"/>
      <right style="thin"/>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1" fillId="0" borderId="0">
      <alignment/>
      <protection/>
    </xf>
    <xf numFmtId="0" fontId="11" fillId="0" borderId="0">
      <alignment/>
      <protection/>
    </xf>
    <xf numFmtId="0" fontId="11" fillId="0" borderId="0">
      <alignment/>
      <protection/>
    </xf>
    <xf numFmtId="0" fontId="8" fillId="0" borderId="0">
      <alignment/>
      <protection/>
    </xf>
    <xf numFmtId="0" fontId="15" fillId="0" borderId="0" applyNumberFormat="0" applyFill="0" applyBorder="0" applyAlignment="0" applyProtection="0"/>
    <xf numFmtId="0" fontId="81" fillId="32" borderId="0" applyNumberFormat="0" applyBorder="0" applyAlignment="0" applyProtection="0"/>
  </cellStyleXfs>
  <cellXfs count="101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11" fillId="0" borderId="0" xfId="0" applyFont="1" applyAlignment="1">
      <alignment vertical="center" shrinkToFit="1"/>
    </xf>
    <xf numFmtId="0" fontId="11" fillId="0" borderId="10" xfId="0" applyFont="1" applyBorder="1" applyAlignment="1">
      <alignment horizontal="center" vertical="center" shrinkToFit="1"/>
    </xf>
    <xf numFmtId="0" fontId="8" fillId="0" borderId="11" xfId="0" applyFont="1" applyBorder="1" applyAlignment="1">
      <alignment vertical="center"/>
    </xf>
    <xf numFmtId="0" fontId="8" fillId="0" borderId="0" xfId="0" applyFont="1" applyAlignment="1">
      <alignment horizontal="center" vertical="center"/>
    </xf>
    <xf numFmtId="0" fontId="11" fillId="0" borderId="10" xfId="0" applyFont="1" applyBorder="1" applyAlignment="1">
      <alignment vertical="center" shrinkToFit="1"/>
    </xf>
    <xf numFmtId="0" fontId="8" fillId="0" borderId="0" xfId="0" applyFont="1" applyAlignment="1">
      <alignment vertical="center" shrinkToFit="1"/>
    </xf>
    <xf numFmtId="0" fontId="8" fillId="0" borderId="0" xfId="0" applyFont="1" applyAlignment="1" quotePrefix="1">
      <alignment horizontal="left" vertical="center"/>
    </xf>
    <xf numFmtId="0" fontId="8" fillId="0" borderId="10" xfId="0" applyFont="1" applyBorder="1" applyAlignment="1">
      <alignment horizontal="center" vertical="center"/>
    </xf>
    <xf numFmtId="0" fontId="12" fillId="0" borderId="0" xfId="0" applyFont="1" applyAlignment="1">
      <alignment vertical="center" wrapText="1" shrinkToFit="1"/>
    </xf>
    <xf numFmtId="0" fontId="8" fillId="0" borderId="12" xfId="0" applyFont="1" applyBorder="1" applyAlignment="1">
      <alignment vertical="center" shrinkToFit="1"/>
    </xf>
    <xf numFmtId="0" fontId="8" fillId="0" borderId="12" xfId="0" applyFont="1" applyBorder="1" applyAlignment="1">
      <alignment horizontal="center" vertical="center" shrinkToFit="1"/>
    </xf>
    <xf numFmtId="0" fontId="8" fillId="33" borderId="12" xfId="0" applyFont="1" applyFill="1" applyBorder="1" applyAlignment="1">
      <alignment vertical="center" shrinkToFit="1"/>
    </xf>
    <xf numFmtId="0" fontId="11" fillId="0" borderId="13" xfId="0" applyFont="1" applyBorder="1"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3" fontId="11" fillId="0" borderId="0" xfId="0" applyNumberFormat="1" applyFont="1" applyAlignment="1">
      <alignment vertical="center" shrinkToFit="1"/>
    </xf>
    <xf numFmtId="3" fontId="11" fillId="0" borderId="0" xfId="0" applyNumberFormat="1" applyFont="1" applyAlignment="1">
      <alignment horizontal="center" vertical="center" shrinkToFit="1"/>
    </xf>
    <xf numFmtId="0" fontId="11" fillId="0" borderId="15" xfId="0" applyFont="1" applyBorder="1" applyAlignment="1">
      <alignment horizontal="center" vertical="center" shrinkToFit="1"/>
    </xf>
    <xf numFmtId="0" fontId="12" fillId="0" borderId="12" xfId="0" applyFont="1" applyBorder="1" applyAlignment="1">
      <alignment vertical="center" wrapText="1" shrinkToFit="1"/>
    </xf>
    <xf numFmtId="177" fontId="11" fillId="34" borderId="16" xfId="0" applyNumberFormat="1" applyFont="1" applyFill="1" applyBorder="1" applyAlignment="1">
      <alignment vertical="center" shrinkToFit="1"/>
    </xf>
    <xf numFmtId="0" fontId="8" fillId="0" borderId="12" xfId="0" applyFont="1" applyFill="1" applyBorder="1" applyAlignment="1">
      <alignment vertical="center" shrinkToFit="1"/>
    </xf>
    <xf numFmtId="0" fontId="11" fillId="0" borderId="17" xfId="0" applyFont="1" applyBorder="1" applyAlignment="1">
      <alignment horizontal="center" vertical="center" shrinkToFit="1"/>
    </xf>
    <xf numFmtId="0" fontId="11" fillId="0" borderId="18" xfId="0" applyFont="1" applyBorder="1" applyAlignment="1">
      <alignment vertical="center" shrinkToFit="1"/>
    </xf>
    <xf numFmtId="0" fontId="8" fillId="0" borderId="12" xfId="0" applyFont="1" applyBorder="1" applyAlignment="1" quotePrefix="1">
      <alignment horizontal="center" vertical="center" shrinkToFit="1"/>
    </xf>
    <xf numFmtId="0" fontId="12" fillId="0" borderId="12" xfId="0" applyFont="1" applyBorder="1" applyAlignment="1">
      <alignment horizontal="center" vertical="center" wrapText="1" shrinkToFit="1"/>
    </xf>
    <xf numFmtId="176" fontId="11" fillId="0" borderId="0" xfId="0" applyNumberFormat="1" applyFont="1" applyAlignment="1">
      <alignment vertical="center" shrinkToFit="1"/>
    </xf>
    <xf numFmtId="0" fontId="17" fillId="0" borderId="19" xfId="0" applyFont="1" applyBorder="1" applyAlignment="1">
      <alignment horizontal="left" vertical="center"/>
    </xf>
    <xf numFmtId="0" fontId="17" fillId="0" borderId="20" xfId="0" applyFont="1" applyBorder="1" applyAlignment="1">
      <alignment horizontal="center" vertical="center"/>
    </xf>
    <xf numFmtId="0" fontId="0" fillId="0" borderId="20" xfId="0" applyFont="1" applyBorder="1" applyAlignment="1">
      <alignment vertical="center"/>
    </xf>
    <xf numFmtId="38" fontId="0" fillId="0" borderId="20" xfId="49" applyFont="1" applyBorder="1" applyAlignment="1">
      <alignment vertical="center"/>
    </xf>
    <xf numFmtId="0" fontId="0" fillId="0" borderId="21" xfId="0" applyFont="1" applyBorder="1" applyAlignment="1">
      <alignment horizontal="right" vertical="center"/>
    </xf>
    <xf numFmtId="0" fontId="0" fillId="0" borderId="0" xfId="0" applyFont="1" applyAlignment="1">
      <alignment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 fillId="0" borderId="11"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38" fontId="0" fillId="0" borderId="0" xfId="0" applyNumberFormat="1" applyFont="1" applyAlignment="1">
      <alignment vertical="center"/>
    </xf>
    <xf numFmtId="0" fontId="0" fillId="0" borderId="26" xfId="0" applyFont="1" applyBorder="1" applyAlignment="1">
      <alignment vertical="center"/>
    </xf>
    <xf numFmtId="0" fontId="3" fillId="0" borderId="27" xfId="0" applyFont="1" applyBorder="1" applyAlignment="1">
      <alignment vertical="center"/>
    </xf>
    <xf numFmtId="38" fontId="3" fillId="0" borderId="27" xfId="49"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38" fontId="0" fillId="0" borderId="30" xfId="49" applyFont="1" applyBorder="1" applyAlignment="1">
      <alignment vertical="center"/>
    </xf>
    <xf numFmtId="0" fontId="0" fillId="0" borderId="31" xfId="0" applyFont="1" applyBorder="1" applyAlignment="1">
      <alignment vertical="center"/>
    </xf>
    <xf numFmtId="38" fontId="0" fillId="0" borderId="0" xfId="49" applyFont="1" applyBorder="1" applyAlignment="1">
      <alignment vertical="center"/>
    </xf>
    <xf numFmtId="38" fontId="0" fillId="0" borderId="27" xfId="49" applyFont="1" applyBorder="1" applyAlignment="1">
      <alignment vertical="center"/>
    </xf>
    <xf numFmtId="0" fontId="2" fillId="0" borderId="0" xfId="0" applyFont="1" applyBorder="1" applyAlignment="1">
      <alignment vertical="center"/>
    </xf>
    <xf numFmtId="0" fontId="0" fillId="0" borderId="32" xfId="0" applyFont="1" applyBorder="1" applyAlignment="1">
      <alignment vertical="center"/>
    </xf>
    <xf numFmtId="38" fontId="0" fillId="0" borderId="32" xfId="49" applyFont="1" applyBorder="1" applyAlignment="1">
      <alignment vertical="center"/>
    </xf>
    <xf numFmtId="38" fontId="0" fillId="0" borderId="0" xfId="49" applyFont="1" applyBorder="1" applyAlignment="1">
      <alignment horizontal="right" vertical="center"/>
    </xf>
    <xf numFmtId="0" fontId="0" fillId="0" borderId="11" xfId="0" applyFont="1" applyBorder="1" applyAlignment="1">
      <alignment vertical="center" wrapText="1"/>
    </xf>
    <xf numFmtId="38" fontId="0" fillId="0" borderId="11" xfId="0" applyNumberFormat="1" applyFont="1" applyBorder="1" applyAlignment="1">
      <alignment vertical="center"/>
    </xf>
    <xf numFmtId="38" fontId="0" fillId="0" borderId="11" xfId="49" applyFont="1" applyBorder="1" applyAlignment="1">
      <alignment vertical="center"/>
    </xf>
    <xf numFmtId="9" fontId="0" fillId="0" borderId="11" xfId="0" applyNumberFormat="1" applyFont="1" applyBorder="1" applyAlignment="1">
      <alignment vertical="center"/>
    </xf>
    <xf numFmtId="38" fontId="0" fillId="0" borderId="0" xfId="0" applyNumberFormat="1" applyFont="1" applyBorder="1" applyAlignment="1">
      <alignment vertical="center"/>
    </xf>
    <xf numFmtId="0" fontId="2" fillId="0" borderId="30" xfId="0" applyFont="1" applyBorder="1" applyAlignment="1">
      <alignment vertical="top"/>
    </xf>
    <xf numFmtId="38" fontId="0" fillId="0" borderId="0" xfId="49" applyFont="1" applyAlignment="1">
      <alignment vertical="center"/>
    </xf>
    <xf numFmtId="0" fontId="4" fillId="0" borderId="33" xfId="0" applyFont="1" applyBorder="1" applyAlignment="1">
      <alignment horizontal="center"/>
    </xf>
    <xf numFmtId="0" fontId="4" fillId="0" borderId="10" xfId="0" applyFont="1" applyBorder="1" applyAlignment="1">
      <alignment horizontal="center" vertic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0" xfId="0" applyFont="1" applyBorder="1" applyAlignment="1">
      <alignment vertical="center"/>
    </xf>
    <xf numFmtId="0" fontId="4" fillId="0" borderId="34" xfId="0" applyFont="1" applyBorder="1" applyAlignment="1">
      <alignment horizontal="center" vertical="top"/>
    </xf>
    <xf numFmtId="0" fontId="4" fillId="0" borderId="27" xfId="0" applyFont="1" applyBorder="1" applyAlignment="1">
      <alignment/>
    </xf>
    <xf numFmtId="0" fontId="4" fillId="0" borderId="36" xfId="0" applyFont="1" applyBorder="1" applyAlignment="1">
      <alignment/>
    </xf>
    <xf numFmtId="0" fontId="4" fillId="0" borderId="37" xfId="0" applyFont="1" applyBorder="1" applyAlignment="1">
      <alignment/>
    </xf>
    <xf numFmtId="0" fontId="4" fillId="0" borderId="14" xfId="0" applyFont="1" applyBorder="1" applyAlignment="1">
      <alignment vertical="center"/>
    </xf>
    <xf numFmtId="0" fontId="4" fillId="0" borderId="33" xfId="0" applyFont="1" applyBorder="1" applyAlignment="1">
      <alignment vertical="center"/>
    </xf>
    <xf numFmtId="0" fontId="4" fillId="0" borderId="38" xfId="0" applyFont="1" applyBorder="1" applyAlignment="1">
      <alignment vertical="center"/>
    </xf>
    <xf numFmtId="0" fontId="4" fillId="0" borderId="27" xfId="0" applyFont="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4" fillId="0" borderId="39" xfId="0" applyFont="1" applyBorder="1" applyAlignment="1">
      <alignment vertical="center"/>
    </xf>
    <xf numFmtId="0" fontId="4" fillId="0" borderId="32" xfId="0" applyFont="1" applyBorder="1" applyAlignment="1">
      <alignment vertical="center"/>
    </xf>
    <xf numFmtId="0" fontId="4" fillId="0" borderId="37" xfId="0" applyFont="1" applyBorder="1" applyAlignment="1">
      <alignment vertical="center"/>
    </xf>
    <xf numFmtId="0" fontId="4" fillId="0" borderId="40" xfId="0" applyFont="1" applyBorder="1" applyAlignment="1">
      <alignment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0" xfId="0" applyFont="1" applyAlignment="1">
      <alignment/>
    </xf>
    <xf numFmtId="0" fontId="8" fillId="0" borderId="0" xfId="0" applyFont="1" applyAlignment="1" quotePrefix="1">
      <alignment horizontal="center" vertical="center"/>
    </xf>
    <xf numFmtId="0" fontId="11" fillId="0" borderId="0" xfId="0" applyFont="1" applyBorder="1" applyAlignment="1">
      <alignment vertical="center" shrinkToFit="1"/>
    </xf>
    <xf numFmtId="0" fontId="12" fillId="0" borderId="12" xfId="0" applyFont="1" applyBorder="1" applyAlignment="1" quotePrefix="1">
      <alignment horizontal="center" vertical="center" wrapText="1" shrinkToFit="1"/>
    </xf>
    <xf numFmtId="181" fontId="12" fillId="34" borderId="12" xfId="0" applyNumberFormat="1" applyFont="1" applyFill="1" applyBorder="1" applyAlignment="1">
      <alignment vertical="center" shrinkToFit="1"/>
    </xf>
    <xf numFmtId="0" fontId="8" fillId="0" borderId="32" xfId="0" applyFont="1" applyBorder="1" applyAlignment="1">
      <alignment horizontal="center" vertical="center" shrinkToFit="1"/>
    </xf>
    <xf numFmtId="181" fontId="12" fillId="35" borderId="12" xfId="0" applyNumberFormat="1" applyFont="1" applyFill="1" applyBorder="1" applyAlignment="1">
      <alignment vertical="center" shrinkToFit="1"/>
    </xf>
    <xf numFmtId="0" fontId="8" fillId="35" borderId="12" xfId="0" applyFont="1" applyFill="1" applyBorder="1" applyAlignment="1">
      <alignment vertical="center" shrinkToFit="1"/>
    </xf>
    <xf numFmtId="186" fontId="12" fillId="35" borderId="12" xfId="0" applyNumberFormat="1" applyFont="1" applyFill="1" applyBorder="1" applyAlignment="1">
      <alignment vertical="center" shrinkToFit="1"/>
    </xf>
    <xf numFmtId="0" fontId="12" fillId="34" borderId="12" xfId="0" applyFont="1" applyFill="1" applyBorder="1" applyAlignment="1">
      <alignment vertical="center" shrinkToFit="1"/>
    </xf>
    <xf numFmtId="181" fontId="8" fillId="35" borderId="12" xfId="0" applyNumberFormat="1" applyFont="1" applyFill="1" applyBorder="1" applyAlignment="1">
      <alignment vertical="center" shrinkToFit="1"/>
    </xf>
    <xf numFmtId="177" fontId="12" fillId="34" borderId="12" xfId="0" applyNumberFormat="1" applyFont="1" applyFill="1" applyBorder="1" applyAlignment="1">
      <alignment vertical="center" shrinkToFit="1"/>
    </xf>
    <xf numFmtId="0" fontId="8" fillId="0" borderId="12" xfId="0" applyFont="1" applyBorder="1" applyAlignment="1">
      <alignment horizontal="center" vertical="center"/>
    </xf>
    <xf numFmtId="184" fontId="8" fillId="0" borderId="12" xfId="0" applyNumberFormat="1" applyFont="1" applyBorder="1" applyAlignment="1">
      <alignment vertical="center"/>
    </xf>
    <xf numFmtId="0" fontId="8" fillId="0" borderId="12" xfId="0" applyFont="1" applyBorder="1" applyAlignment="1" quotePrefix="1">
      <alignment horizontal="center" vertical="center"/>
    </xf>
    <xf numFmtId="0" fontId="8" fillId="0" borderId="12" xfId="0" applyFont="1" applyBorder="1" applyAlignment="1">
      <alignment vertical="center"/>
    </xf>
    <xf numFmtId="0" fontId="8" fillId="0" borderId="0" xfId="0" applyFont="1" applyAlignment="1" quotePrefix="1">
      <alignment horizontal="right" vertical="center"/>
    </xf>
    <xf numFmtId="184" fontId="8" fillId="0" borderId="12" xfId="0" applyNumberFormat="1" applyFont="1" applyBorder="1" applyAlignment="1">
      <alignment horizontal="center" vertical="center"/>
    </xf>
    <xf numFmtId="184" fontId="8" fillId="0" borderId="14" xfId="0" applyNumberFormat="1" applyFont="1" applyBorder="1" applyAlignment="1">
      <alignment vertical="center" shrinkToFit="1"/>
    </xf>
    <xf numFmtId="184" fontId="8" fillId="34" borderId="16" xfId="0" applyNumberFormat="1" applyFont="1" applyFill="1" applyBorder="1" applyAlignment="1">
      <alignment vertical="center" shrinkToFit="1"/>
    </xf>
    <xf numFmtId="177" fontId="8" fillId="0" borderId="14" xfId="0" applyNumberFormat="1" applyFont="1" applyBorder="1" applyAlignment="1">
      <alignment vertical="center" shrinkToFit="1"/>
    </xf>
    <xf numFmtId="177" fontId="8" fillId="34" borderId="16" xfId="0" applyNumberFormat="1" applyFont="1" applyFill="1" applyBorder="1" applyAlignment="1">
      <alignment vertical="center" shrinkToFit="1"/>
    </xf>
    <xf numFmtId="0" fontId="3" fillId="0" borderId="11" xfId="0" applyFont="1" applyBorder="1" applyAlignment="1" quotePrefix="1">
      <alignment horizontal="left" vertical="center"/>
    </xf>
    <xf numFmtId="0" fontId="3" fillId="0" borderId="22" xfId="0" applyFont="1" applyBorder="1" applyAlignment="1" quotePrefix="1">
      <alignment horizontal="left" vertical="center"/>
    </xf>
    <xf numFmtId="0" fontId="8" fillId="0" borderId="0" xfId="0" applyFont="1" applyBorder="1" applyAlignment="1">
      <alignment horizontal="distributed"/>
    </xf>
    <xf numFmtId="0" fontId="8" fillId="0" borderId="24" xfId="0" applyFont="1" applyBorder="1" applyAlignment="1">
      <alignment vertical="center"/>
    </xf>
    <xf numFmtId="38" fontId="13" fillId="0" borderId="11" xfId="0" applyNumberFormat="1" applyFont="1" applyBorder="1" applyAlignment="1">
      <alignment vertical="center"/>
    </xf>
    <xf numFmtId="0" fontId="8" fillId="0" borderId="22" xfId="0" applyFont="1" applyBorder="1" applyAlignment="1">
      <alignment/>
    </xf>
    <xf numFmtId="0" fontId="8" fillId="0" borderId="33" xfId="0" applyFont="1" applyBorder="1" applyAlignment="1">
      <alignment/>
    </xf>
    <xf numFmtId="0" fontId="22" fillId="0" borderId="34" xfId="0" applyFont="1" applyBorder="1" applyAlignment="1">
      <alignment horizontal="right" vertical="top"/>
    </xf>
    <xf numFmtId="0" fontId="22" fillId="0" borderId="23" xfId="0" applyFont="1" applyBorder="1" applyAlignment="1">
      <alignment horizontal="right" vertical="top"/>
    </xf>
    <xf numFmtId="38" fontId="8" fillId="0" borderId="35" xfId="49" applyFont="1" applyBorder="1" applyAlignment="1">
      <alignment/>
    </xf>
    <xf numFmtId="38" fontId="8" fillId="0" borderId="23" xfId="49" applyFont="1" applyBorder="1" applyAlignment="1">
      <alignment/>
    </xf>
    <xf numFmtId="38" fontId="8" fillId="0" borderId="10" xfId="49" applyFont="1" applyBorder="1" applyAlignment="1">
      <alignment/>
    </xf>
    <xf numFmtId="38" fontId="8" fillId="0" borderId="42" xfId="49" applyFont="1" applyBorder="1" applyAlignment="1">
      <alignment/>
    </xf>
    <xf numFmtId="0" fontId="12" fillId="0" borderId="43" xfId="0" applyFont="1" applyBorder="1" applyAlignment="1">
      <alignment horizontal="center" wrapText="1"/>
    </xf>
    <xf numFmtId="0" fontId="12" fillId="0" borderId="13" xfId="0" applyFont="1" applyBorder="1" applyAlignment="1">
      <alignment horizontal="center" wrapText="1"/>
    </xf>
    <xf numFmtId="0" fontId="8" fillId="0" borderId="22" xfId="0" applyFont="1" applyBorder="1" applyAlignment="1">
      <alignment horizontal="center" wrapText="1"/>
    </xf>
    <xf numFmtId="0" fontId="8" fillId="0" borderId="43" xfId="0" applyFont="1" applyBorder="1" applyAlignment="1">
      <alignment horizontal="center" wrapText="1"/>
    </xf>
    <xf numFmtId="0" fontId="8" fillId="0" borderId="13" xfId="0" applyFont="1" applyBorder="1" applyAlignment="1">
      <alignment horizontal="center" wrapText="1"/>
    </xf>
    <xf numFmtId="0" fontId="8" fillId="0" borderId="44" xfId="0" applyFont="1" applyBorder="1" applyAlignment="1">
      <alignment horizontal="center" wrapText="1"/>
    </xf>
    <xf numFmtId="178" fontId="8" fillId="0" borderId="35" xfId="0" applyNumberFormat="1" applyFont="1" applyBorder="1" applyAlignment="1">
      <alignment/>
    </xf>
    <xf numFmtId="178" fontId="8" fillId="0" borderId="10" xfId="0" applyNumberFormat="1" applyFont="1" applyBorder="1" applyAlignment="1">
      <alignment/>
    </xf>
    <xf numFmtId="178" fontId="8" fillId="0" borderId="45" xfId="0" applyNumberFormat="1" applyFont="1" applyBorder="1" applyAlignment="1">
      <alignment/>
    </xf>
    <xf numFmtId="38" fontId="8" fillId="0" borderId="45" xfId="49" applyFont="1" applyBorder="1" applyAlignment="1">
      <alignment/>
    </xf>
    <xf numFmtId="38" fontId="8" fillId="0" borderId="46" xfId="49" applyFont="1" applyBorder="1" applyAlignment="1">
      <alignment/>
    </xf>
    <xf numFmtId="0" fontId="8" fillId="0" borderId="35" xfId="0" applyFont="1" applyBorder="1" applyAlignment="1">
      <alignment horizontal="center" wrapText="1"/>
    </xf>
    <xf numFmtId="0" fontId="11" fillId="0" borderId="13" xfId="0" applyFont="1" applyBorder="1" applyAlignment="1">
      <alignment horizontal="center" wrapText="1"/>
    </xf>
    <xf numFmtId="0" fontId="22" fillId="0" borderId="43" xfId="0" applyFont="1" applyBorder="1" applyAlignment="1">
      <alignment horizontal="center" wrapText="1"/>
    </xf>
    <xf numFmtId="0" fontId="12" fillId="0" borderId="47" xfId="0" applyFont="1" applyBorder="1" applyAlignment="1">
      <alignment horizontal="center" wrapText="1"/>
    </xf>
    <xf numFmtId="0" fontId="8" fillId="0" borderId="42" xfId="0" applyFont="1" applyBorder="1" applyAlignment="1">
      <alignment horizontal="center" vertical="center"/>
    </xf>
    <xf numFmtId="0" fontId="12" fillId="0" borderId="12" xfId="0" applyFont="1" applyBorder="1" applyAlignment="1">
      <alignment vertical="center" shrinkToFit="1"/>
    </xf>
    <xf numFmtId="0" fontId="12" fillId="0" borderId="12" xfId="0" applyFont="1" applyBorder="1" applyAlignment="1">
      <alignment horizontal="right" vertical="center" shrinkToFit="1"/>
    </xf>
    <xf numFmtId="0" fontId="12" fillId="0" borderId="12" xfId="0" applyFont="1" applyBorder="1" applyAlignment="1" quotePrefix="1">
      <alignment horizontal="left" vertical="center" shrinkToFit="1"/>
    </xf>
    <xf numFmtId="0" fontId="12" fillId="0" borderId="12" xfId="0" applyFont="1" applyBorder="1" applyAlignment="1">
      <alignment horizontal="center" vertical="center" shrinkToFit="1"/>
    </xf>
    <xf numFmtId="20" fontId="8" fillId="0" borderId="12" xfId="0" applyNumberFormat="1" applyFont="1" applyBorder="1" applyAlignment="1" quotePrefix="1">
      <alignment horizontal="center" vertical="center"/>
    </xf>
    <xf numFmtId="0" fontId="12" fillId="0" borderId="12" xfId="0" applyFont="1" applyBorder="1" applyAlignment="1">
      <alignment horizontal="center" vertical="center"/>
    </xf>
    <xf numFmtId="4" fontId="12" fillId="0" borderId="12" xfId="0" applyNumberFormat="1" applyFont="1" applyBorder="1" applyAlignment="1">
      <alignment horizontal="center" vertical="center"/>
    </xf>
    <xf numFmtId="0" fontId="13" fillId="0" borderId="0" xfId="64" applyFont="1" applyAlignment="1">
      <alignment horizontal="center" vertical="top"/>
      <protection/>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11" fillId="0" borderId="48" xfId="0" applyFont="1" applyBorder="1" applyAlignment="1">
      <alignment horizontal="center" vertical="center" shrinkToFit="1"/>
    </xf>
    <xf numFmtId="0" fontId="4" fillId="0" borderId="27" xfId="0" applyFont="1" applyBorder="1" applyAlignment="1">
      <alignment horizontal="center"/>
    </xf>
    <xf numFmtId="0" fontId="0" fillId="0" borderId="0" xfId="0" applyFont="1" applyAlignment="1">
      <alignment/>
    </xf>
    <xf numFmtId="0" fontId="0" fillId="0" borderId="0" xfId="0" applyFont="1" applyAlignment="1">
      <alignment/>
    </xf>
    <xf numFmtId="0" fontId="4" fillId="0" borderId="14" xfId="0" applyFont="1" applyBorder="1" applyAlignment="1">
      <alignment horizontal="right" vertical="center"/>
    </xf>
    <xf numFmtId="0" fontId="5" fillId="0" borderId="0" xfId="64" applyFont="1" applyAlignment="1">
      <alignment vertical="top"/>
      <protection/>
    </xf>
    <xf numFmtId="0" fontId="5" fillId="0" borderId="0" xfId="64" applyFont="1" applyAlignment="1">
      <alignment horizontal="center" vertical="top"/>
      <protection/>
    </xf>
    <xf numFmtId="0" fontId="27" fillId="0" borderId="0" xfId="64" applyFont="1" applyAlignment="1">
      <alignment horizontal="center" vertical="top"/>
      <protection/>
    </xf>
    <xf numFmtId="0" fontId="5" fillId="0" borderId="0" xfId="64" applyFont="1" applyAlignment="1">
      <alignment horizontal="right" vertical="top"/>
      <protection/>
    </xf>
    <xf numFmtId="0" fontId="5" fillId="0" borderId="0" xfId="64" applyFont="1" applyAlignment="1">
      <alignment horizontal="left" vertical="top"/>
      <protection/>
    </xf>
    <xf numFmtId="0" fontId="5" fillId="0" borderId="0" xfId="64" applyFont="1" applyAlignment="1">
      <alignment vertical="top" wrapText="1"/>
      <protection/>
    </xf>
    <xf numFmtId="191" fontId="5" fillId="0" borderId="0" xfId="64" applyNumberFormat="1" applyFont="1" applyAlignment="1">
      <alignment horizontal="center" vertical="top" wrapText="1"/>
      <protection/>
    </xf>
    <xf numFmtId="191" fontId="5" fillId="0" borderId="0" xfId="64" applyNumberFormat="1" applyFont="1" applyAlignment="1">
      <alignment vertical="top" wrapText="1"/>
      <protection/>
    </xf>
    <xf numFmtId="0" fontId="5" fillId="0" borderId="0" xfId="64" applyFont="1" applyAlignment="1">
      <alignment horizontal="center" vertical="top" wrapText="1"/>
      <protection/>
    </xf>
    <xf numFmtId="0" fontId="6" fillId="0" borderId="0" xfId="64" applyFont="1" applyAlignment="1">
      <alignment vertical="top"/>
      <protection/>
    </xf>
    <xf numFmtId="0" fontId="23" fillId="0" borderId="0" xfId="62" applyFont="1" applyAlignment="1">
      <alignment vertical="center"/>
      <protection/>
    </xf>
    <xf numFmtId="0" fontId="23" fillId="0" borderId="38" xfId="62" applyFont="1" applyBorder="1" applyAlignment="1">
      <alignment vertical="center"/>
      <protection/>
    </xf>
    <xf numFmtId="0" fontId="23" fillId="0" borderId="27" xfId="62" applyFont="1" applyBorder="1" applyAlignment="1">
      <alignment vertical="center"/>
      <protection/>
    </xf>
    <xf numFmtId="0" fontId="23" fillId="0" borderId="32" xfId="62" applyFont="1" applyBorder="1" applyAlignment="1">
      <alignment vertical="center"/>
      <protection/>
    </xf>
    <xf numFmtId="0" fontId="23" fillId="0" borderId="40" xfId="62" applyFont="1" applyBorder="1" applyAlignment="1">
      <alignment vertical="center"/>
      <protection/>
    </xf>
    <xf numFmtId="0" fontId="23" fillId="0" borderId="0" xfId="62" applyFont="1" applyBorder="1" applyAlignment="1">
      <alignment vertical="center"/>
      <protection/>
    </xf>
    <xf numFmtId="0" fontId="23" fillId="0" borderId="39" xfId="62" applyFont="1" applyBorder="1" applyAlignment="1">
      <alignment vertical="center"/>
      <protection/>
    </xf>
    <xf numFmtId="0" fontId="23" fillId="0" borderId="0" xfId="62" applyFont="1" applyAlignment="1">
      <alignment horizontal="left" vertical="center"/>
      <protection/>
    </xf>
    <xf numFmtId="0" fontId="23" fillId="0" borderId="37" xfId="62" applyFont="1" applyBorder="1" applyAlignment="1">
      <alignment vertical="center"/>
      <protection/>
    </xf>
    <xf numFmtId="0" fontId="23" fillId="0" borderId="0" xfId="62" applyFont="1" applyAlignment="1" quotePrefix="1">
      <alignment horizontal="left" vertical="center"/>
      <protection/>
    </xf>
    <xf numFmtId="0" fontId="8" fillId="0" borderId="0" xfId="63" applyFont="1" applyAlignment="1">
      <alignment vertical="center"/>
      <protection/>
    </xf>
    <xf numFmtId="0" fontId="31" fillId="0" borderId="14" xfId="63" applyFont="1" applyBorder="1" applyAlignment="1">
      <alignment horizontal="center" vertical="center"/>
      <protection/>
    </xf>
    <xf numFmtId="0" fontId="31" fillId="0" borderId="13" xfId="63" applyFont="1" applyBorder="1" applyAlignment="1">
      <alignment horizontal="center" vertical="center"/>
      <protection/>
    </xf>
    <xf numFmtId="0" fontId="31" fillId="0" borderId="49" xfId="63" applyFont="1" applyBorder="1" applyAlignment="1">
      <alignment horizontal="left" vertical="center" indent="1"/>
      <protection/>
    </xf>
    <xf numFmtId="38" fontId="31" fillId="0" borderId="49" xfId="49" applyFont="1" applyBorder="1" applyAlignment="1">
      <alignment horizontal="center" vertical="center"/>
    </xf>
    <xf numFmtId="0" fontId="31" fillId="0" borderId="50" xfId="63" applyFont="1" applyBorder="1" applyAlignment="1">
      <alignment horizontal="center" vertical="center"/>
      <protection/>
    </xf>
    <xf numFmtId="38" fontId="31" fillId="0" borderId="51" xfId="49" applyFont="1" applyBorder="1" applyAlignment="1">
      <alignment horizontal="center" vertical="center"/>
    </xf>
    <xf numFmtId="38" fontId="31" fillId="0" borderId="52" xfId="49" applyFont="1" applyBorder="1" applyAlignment="1">
      <alignment horizontal="center" vertical="center"/>
    </xf>
    <xf numFmtId="0" fontId="31" fillId="0" borderId="52" xfId="63" applyFont="1" applyBorder="1" applyAlignment="1">
      <alignment vertical="center"/>
      <protection/>
    </xf>
    <xf numFmtId="0" fontId="31" fillId="0" borderId="53" xfId="63" applyFont="1" applyBorder="1" applyAlignment="1">
      <alignment horizontal="left" vertical="center" indent="1"/>
      <protection/>
    </xf>
    <xf numFmtId="0" fontId="31" fillId="0" borderId="54" xfId="63" applyFont="1" applyBorder="1" applyAlignment="1">
      <alignment vertical="center"/>
      <protection/>
    </xf>
    <xf numFmtId="0" fontId="31" fillId="0" borderId="55" xfId="63" applyFont="1" applyBorder="1" applyAlignment="1">
      <alignment horizontal="left" vertical="center" indent="1"/>
      <protection/>
    </xf>
    <xf numFmtId="38" fontId="31" fillId="0" borderId="56" xfId="49" applyFont="1" applyBorder="1" applyAlignment="1">
      <alignment horizontal="center" vertical="center"/>
    </xf>
    <xf numFmtId="0" fontId="31" fillId="0" borderId="56" xfId="63" applyFont="1" applyBorder="1" applyAlignment="1">
      <alignment vertical="center"/>
      <protection/>
    </xf>
    <xf numFmtId="0" fontId="33" fillId="0" borderId="0" xfId="61" applyFont="1" applyAlignment="1">
      <alignment vertical="center"/>
      <protection/>
    </xf>
    <xf numFmtId="0" fontId="33" fillId="0" borderId="0" xfId="61" applyFont="1" applyBorder="1" applyAlignment="1">
      <alignment vertical="center"/>
      <protection/>
    </xf>
    <xf numFmtId="0" fontId="33" fillId="0" borderId="57" xfId="61" applyFont="1" applyBorder="1" applyAlignment="1">
      <alignment vertical="center"/>
      <protection/>
    </xf>
    <xf numFmtId="0" fontId="35" fillId="0" borderId="58" xfId="61" applyFont="1" applyBorder="1" applyAlignment="1">
      <alignment vertical="center"/>
      <protection/>
    </xf>
    <xf numFmtId="0" fontId="33" fillId="0" borderId="59" xfId="61" applyFont="1" applyBorder="1" applyAlignment="1">
      <alignment vertical="center"/>
      <protection/>
    </xf>
    <xf numFmtId="0" fontId="35" fillId="0" borderId="59" xfId="61" applyFont="1" applyBorder="1" applyAlignment="1">
      <alignment vertical="center"/>
      <protection/>
    </xf>
    <xf numFmtId="0" fontId="35" fillId="0" borderId="54" xfId="61" applyFont="1" applyBorder="1" applyAlignment="1">
      <alignment vertical="center"/>
      <protection/>
    </xf>
    <xf numFmtId="0" fontId="33" fillId="0" borderId="34" xfId="61" applyFont="1" applyBorder="1" applyAlignment="1">
      <alignment vertical="center"/>
      <protection/>
    </xf>
    <xf numFmtId="0" fontId="35" fillId="0" borderId="60" xfId="61" applyFont="1" applyBorder="1" applyAlignment="1">
      <alignment vertical="center"/>
      <protection/>
    </xf>
    <xf numFmtId="0" fontId="33" fillId="0" borderId="10" xfId="61" applyFont="1" applyBorder="1" applyAlignment="1">
      <alignment vertical="center"/>
      <protection/>
    </xf>
    <xf numFmtId="0" fontId="36" fillId="0" borderId="58" xfId="61" applyFont="1" applyBorder="1" applyAlignment="1">
      <alignment vertical="center"/>
      <protection/>
    </xf>
    <xf numFmtId="0" fontId="36" fillId="0" borderId="60" xfId="61" applyFont="1" applyBorder="1" applyAlignment="1">
      <alignment vertical="center"/>
      <protection/>
    </xf>
    <xf numFmtId="0" fontId="37" fillId="0" borderId="58" xfId="61" applyFont="1" applyBorder="1" applyAlignment="1">
      <alignment vertical="center"/>
      <protection/>
    </xf>
    <xf numFmtId="0" fontId="37" fillId="0" borderId="59" xfId="61" applyFont="1" applyBorder="1" applyAlignment="1">
      <alignment vertical="center"/>
      <protection/>
    </xf>
    <xf numFmtId="0" fontId="37" fillId="0" borderId="54" xfId="61" applyFont="1" applyBorder="1" applyAlignment="1">
      <alignment vertical="center"/>
      <protection/>
    </xf>
    <xf numFmtId="0" fontId="37" fillId="0" borderId="60" xfId="61" applyFont="1" applyBorder="1" applyAlignment="1">
      <alignment vertical="center"/>
      <protection/>
    </xf>
    <xf numFmtId="0" fontId="37" fillId="0" borderId="10" xfId="61" applyFont="1" applyBorder="1" applyAlignment="1">
      <alignment vertical="center"/>
      <protection/>
    </xf>
    <xf numFmtId="0" fontId="38" fillId="0" borderId="58" xfId="61" applyFont="1" applyBorder="1" applyAlignment="1">
      <alignment vertical="center"/>
      <protection/>
    </xf>
    <xf numFmtId="0" fontId="38" fillId="0" borderId="60" xfId="61" applyFont="1" applyBorder="1" applyAlignment="1">
      <alignment vertical="center"/>
      <protection/>
    </xf>
    <xf numFmtId="0" fontId="39" fillId="0" borderId="58" xfId="61" applyFont="1" applyBorder="1" applyAlignment="1">
      <alignment vertical="center"/>
      <protection/>
    </xf>
    <xf numFmtId="0" fontId="39" fillId="0" borderId="60" xfId="61" applyFont="1" applyBorder="1" applyAlignment="1">
      <alignment vertical="center"/>
      <protection/>
    </xf>
    <xf numFmtId="0" fontId="33" fillId="0" borderId="61" xfId="61" applyFont="1" applyBorder="1" applyAlignment="1">
      <alignment vertical="center"/>
      <protection/>
    </xf>
    <xf numFmtId="0" fontId="37" fillId="0" borderId="57" xfId="61" applyFont="1" applyBorder="1" applyAlignment="1">
      <alignment vertical="center"/>
      <protection/>
    </xf>
    <xf numFmtId="0" fontId="33" fillId="0" borderId="35" xfId="61" applyFont="1" applyBorder="1" applyAlignment="1">
      <alignment vertical="center"/>
      <protection/>
    </xf>
    <xf numFmtId="0" fontId="37" fillId="0" borderId="35" xfId="61" applyFont="1" applyBorder="1" applyAlignment="1">
      <alignment vertical="center"/>
      <protection/>
    </xf>
    <xf numFmtId="0" fontId="24" fillId="0" borderId="0" xfId="61" applyFont="1" applyAlignment="1">
      <alignment vertical="center"/>
      <protection/>
    </xf>
    <xf numFmtId="0" fontId="35" fillId="0" borderId="49" xfId="61" applyFont="1" applyBorder="1" applyAlignment="1">
      <alignment vertical="center"/>
      <protection/>
    </xf>
    <xf numFmtId="0" fontId="35" fillId="0" borderId="52" xfId="61" applyFont="1" applyBorder="1" applyAlignment="1">
      <alignment vertical="center"/>
      <protection/>
    </xf>
    <xf numFmtId="0" fontId="35" fillId="0" borderId="53" xfId="61" applyFont="1" applyBorder="1" applyAlignment="1">
      <alignment vertical="center"/>
      <protection/>
    </xf>
    <xf numFmtId="0" fontId="35" fillId="0" borderId="55" xfId="61" applyFont="1" applyBorder="1" applyAlignment="1">
      <alignment vertical="center"/>
      <protection/>
    </xf>
    <xf numFmtId="0" fontId="35" fillId="0" borderId="56" xfId="61" applyFont="1" applyBorder="1" applyAlignment="1">
      <alignment vertical="center"/>
      <protection/>
    </xf>
    <xf numFmtId="0" fontId="33" fillId="0" borderId="14" xfId="61" applyFont="1" applyBorder="1" applyAlignment="1">
      <alignment vertical="center"/>
      <protection/>
    </xf>
    <xf numFmtId="0" fontId="33" fillId="0" borderId="13" xfId="61" applyFont="1" applyBorder="1" applyAlignment="1">
      <alignment vertical="center"/>
      <protection/>
    </xf>
    <xf numFmtId="0" fontId="36" fillId="0" borderId="49" xfId="61" applyFont="1" applyBorder="1" applyAlignment="1">
      <alignment vertical="center"/>
      <protection/>
    </xf>
    <xf numFmtId="0" fontId="36" fillId="0" borderId="52" xfId="61" applyFont="1" applyBorder="1" applyAlignment="1">
      <alignment vertical="center"/>
      <protection/>
    </xf>
    <xf numFmtId="0" fontId="36" fillId="0" borderId="55" xfId="61" applyFont="1" applyBorder="1" applyAlignment="1">
      <alignment vertical="center"/>
      <protection/>
    </xf>
    <xf numFmtId="0" fontId="36" fillId="0" borderId="56" xfId="61" applyFont="1" applyBorder="1" applyAlignment="1">
      <alignment vertical="center"/>
      <protection/>
    </xf>
    <xf numFmtId="0" fontId="37" fillId="0" borderId="49" xfId="61" applyFont="1" applyBorder="1" applyAlignment="1">
      <alignment vertical="center"/>
      <protection/>
    </xf>
    <xf numFmtId="0" fontId="37" fillId="0" borderId="52" xfId="61" applyFont="1" applyBorder="1" applyAlignment="1">
      <alignment vertical="center"/>
      <protection/>
    </xf>
    <xf numFmtId="0" fontId="37" fillId="0" borderId="53" xfId="61" applyFont="1" applyBorder="1" applyAlignment="1">
      <alignment vertical="center"/>
      <protection/>
    </xf>
    <xf numFmtId="0" fontId="37" fillId="0" borderId="55" xfId="61" applyFont="1" applyBorder="1" applyAlignment="1">
      <alignment vertical="center"/>
      <protection/>
    </xf>
    <xf numFmtId="0" fontId="37" fillId="0" borderId="56" xfId="61" applyFont="1" applyBorder="1" applyAlignment="1">
      <alignment vertical="center"/>
      <protection/>
    </xf>
    <xf numFmtId="0" fontId="37" fillId="0" borderId="14" xfId="61" applyFont="1" applyBorder="1" applyAlignment="1">
      <alignment vertical="center"/>
      <protection/>
    </xf>
    <xf numFmtId="0" fontId="37" fillId="0" borderId="13" xfId="61" applyFont="1" applyBorder="1" applyAlignment="1">
      <alignment vertical="center"/>
      <protection/>
    </xf>
    <xf numFmtId="0" fontId="37" fillId="0" borderId="62" xfId="61" applyFont="1" applyBorder="1" applyAlignment="1">
      <alignment vertical="center"/>
      <protection/>
    </xf>
    <xf numFmtId="0" fontId="37" fillId="0" borderId="51" xfId="61" applyFont="1" applyBorder="1" applyAlignment="1">
      <alignment vertical="center"/>
      <protection/>
    </xf>
    <xf numFmtId="0" fontId="37" fillId="0" borderId="39" xfId="61" applyFont="1" applyBorder="1" applyAlignment="1">
      <alignment vertical="center"/>
      <protection/>
    </xf>
    <xf numFmtId="0" fontId="37" fillId="0" borderId="37" xfId="61" applyFont="1" applyBorder="1" applyAlignment="1">
      <alignment vertical="center"/>
      <protection/>
    </xf>
    <xf numFmtId="0" fontId="33" fillId="0" borderId="0" xfId="61" applyFont="1" applyBorder="1" applyAlignment="1">
      <alignment vertical="center" shrinkToFit="1"/>
      <protection/>
    </xf>
    <xf numFmtId="0" fontId="33" fillId="0" borderId="0" xfId="61" applyFont="1" applyAlignment="1">
      <alignment vertical="center" shrinkToFit="1"/>
      <protection/>
    </xf>
    <xf numFmtId="0" fontId="33" fillId="0" borderId="63" xfId="61" applyFont="1" applyBorder="1" applyAlignment="1">
      <alignment horizontal="center" vertical="center" shrinkToFit="1"/>
      <protection/>
    </xf>
    <xf numFmtId="0" fontId="33" fillId="0" borderId="64" xfId="61" applyFont="1" applyBorder="1" applyAlignment="1">
      <alignment horizontal="center" vertical="center" shrinkToFit="1"/>
      <protection/>
    </xf>
    <xf numFmtId="38" fontId="33" fillId="0" borderId="60" xfId="49" applyFont="1" applyBorder="1" applyAlignment="1">
      <alignment vertical="center" shrinkToFit="1"/>
    </xf>
    <xf numFmtId="0" fontId="35" fillId="0" borderId="58" xfId="61" applyFont="1" applyBorder="1" applyAlignment="1">
      <alignment vertical="center" shrinkToFit="1"/>
      <protection/>
    </xf>
    <xf numFmtId="0" fontId="33" fillId="0" borderId="59" xfId="61" applyFont="1" applyBorder="1" applyAlignment="1">
      <alignment vertical="center" shrinkToFit="1"/>
      <protection/>
    </xf>
    <xf numFmtId="0" fontId="35" fillId="0" borderId="59" xfId="61" applyFont="1" applyBorder="1" applyAlignment="1">
      <alignment vertical="center" shrinkToFit="1"/>
      <protection/>
    </xf>
    <xf numFmtId="38" fontId="35" fillId="0" borderId="12" xfId="49" applyFont="1" applyBorder="1" applyAlignment="1">
      <alignment vertical="center" shrinkToFit="1"/>
    </xf>
    <xf numFmtId="0" fontId="33" fillId="0" borderId="34" xfId="61" applyFont="1" applyBorder="1" applyAlignment="1">
      <alignment vertical="center" shrinkToFit="1"/>
      <protection/>
    </xf>
    <xf numFmtId="0" fontId="33" fillId="0" borderId="10" xfId="61" applyFont="1" applyBorder="1" applyAlignment="1">
      <alignment vertical="center" shrinkToFit="1"/>
      <protection/>
    </xf>
    <xf numFmtId="38" fontId="33" fillId="0" borderId="59" xfId="49" applyFont="1" applyBorder="1" applyAlignment="1">
      <alignment vertical="center" shrinkToFit="1"/>
    </xf>
    <xf numFmtId="0" fontId="36" fillId="0" borderId="58" xfId="61" applyFont="1" applyBorder="1" applyAlignment="1">
      <alignment vertical="center" shrinkToFit="1"/>
      <protection/>
    </xf>
    <xf numFmtId="0" fontId="37" fillId="0" borderId="59" xfId="61" applyFont="1" applyBorder="1" applyAlignment="1">
      <alignment vertical="center" shrinkToFit="1"/>
      <protection/>
    </xf>
    <xf numFmtId="38" fontId="37" fillId="0" borderId="12" xfId="49" applyFont="1" applyBorder="1" applyAlignment="1">
      <alignment vertical="center" shrinkToFit="1"/>
    </xf>
    <xf numFmtId="0" fontId="37" fillId="0" borderId="60" xfId="61" applyFont="1" applyBorder="1" applyAlignment="1">
      <alignment vertical="center" shrinkToFit="1"/>
      <protection/>
    </xf>
    <xf numFmtId="0" fontId="38" fillId="0" borderId="60" xfId="61" applyFont="1" applyBorder="1" applyAlignment="1">
      <alignment vertical="center" shrinkToFit="1"/>
      <protection/>
    </xf>
    <xf numFmtId="0" fontId="33" fillId="0" borderId="65" xfId="61" applyFont="1" applyBorder="1" applyAlignment="1">
      <alignment horizontal="center" vertical="center" shrinkToFit="1"/>
      <protection/>
    </xf>
    <xf numFmtId="0" fontId="33" fillId="0" borderId="12" xfId="61" applyFont="1" applyBorder="1" applyAlignment="1">
      <alignment horizontal="center" vertical="center" shrinkToFit="1"/>
      <protection/>
    </xf>
    <xf numFmtId="0" fontId="33" fillId="0" borderId="35" xfId="61" applyFont="1" applyBorder="1" applyAlignment="1">
      <alignment vertical="center" shrinkToFit="1"/>
      <protection/>
    </xf>
    <xf numFmtId="0" fontId="33" fillId="0" borderId="60" xfId="61" applyFont="1" applyBorder="1" applyAlignment="1">
      <alignment vertical="center" shrinkToFit="1"/>
      <protection/>
    </xf>
    <xf numFmtId="0" fontId="24" fillId="0" borderId="0" xfId="61" applyFont="1" applyAlignment="1">
      <alignment vertical="center" shrinkToFit="1"/>
      <protection/>
    </xf>
    <xf numFmtId="0" fontId="33" fillId="0" borderId="64" xfId="61" applyFont="1" applyBorder="1" applyAlignment="1" quotePrefix="1">
      <alignment horizontal="center" vertical="center" shrinkToFit="1"/>
      <protection/>
    </xf>
    <xf numFmtId="0" fontId="35" fillId="0" borderId="62" xfId="61" applyFont="1" applyBorder="1" applyAlignment="1">
      <alignment vertical="center" shrinkToFit="1"/>
      <protection/>
    </xf>
    <xf numFmtId="0" fontId="35" fillId="0" borderId="53" xfId="61" applyFont="1" applyBorder="1" applyAlignment="1">
      <alignment vertical="center" shrinkToFit="1"/>
      <protection/>
    </xf>
    <xf numFmtId="0" fontId="37" fillId="0" borderId="53" xfId="61" applyFont="1" applyBorder="1" applyAlignment="1">
      <alignment vertical="center" shrinkToFit="1"/>
      <protection/>
    </xf>
    <xf numFmtId="38" fontId="33" fillId="0" borderId="58" xfId="49" applyFont="1" applyBorder="1" applyAlignment="1">
      <alignment vertical="center" shrinkToFit="1"/>
    </xf>
    <xf numFmtId="0" fontId="33" fillId="0" borderId="59" xfId="61" applyFont="1" applyBorder="1" applyAlignment="1">
      <alignment horizontal="center" vertical="center" shrinkToFit="1"/>
      <protection/>
    </xf>
    <xf numFmtId="38" fontId="35" fillId="0" borderId="66" xfId="49" applyFont="1" applyBorder="1" applyAlignment="1">
      <alignment vertical="center" shrinkToFit="1"/>
    </xf>
    <xf numFmtId="0" fontId="35" fillId="0" borderId="61" xfId="61" applyFont="1" applyBorder="1" applyAlignment="1">
      <alignment vertical="center" shrinkToFit="1"/>
      <protection/>
    </xf>
    <xf numFmtId="38" fontId="35" fillId="0" borderId="67" xfId="49" applyFont="1" applyBorder="1" applyAlignment="1">
      <alignment vertical="center" shrinkToFit="1"/>
    </xf>
    <xf numFmtId="0" fontId="35" fillId="0" borderId="68" xfId="61" applyFont="1" applyBorder="1" applyAlignment="1">
      <alignment horizontal="center" vertical="center" shrinkToFit="1"/>
      <protection/>
    </xf>
    <xf numFmtId="0" fontId="33" fillId="0" borderId="58" xfId="61" applyFont="1" applyBorder="1" applyAlignment="1">
      <alignment vertical="center" shrinkToFit="1"/>
      <protection/>
    </xf>
    <xf numFmtId="0" fontId="36" fillId="0" borderId="49" xfId="61" applyFont="1" applyBorder="1" applyAlignment="1">
      <alignment vertical="center" shrinkToFit="1"/>
      <protection/>
    </xf>
    <xf numFmtId="38" fontId="36" fillId="0" borderId="69" xfId="49" applyFont="1" applyBorder="1" applyAlignment="1">
      <alignment vertical="center" shrinkToFit="1"/>
    </xf>
    <xf numFmtId="0" fontId="33" fillId="0" borderId="14" xfId="61" applyFont="1" applyBorder="1" applyAlignment="1">
      <alignment vertical="center" shrinkToFit="1"/>
      <protection/>
    </xf>
    <xf numFmtId="38" fontId="33" fillId="0" borderId="10" xfId="49" applyFont="1" applyBorder="1" applyAlignment="1">
      <alignment vertical="center" shrinkToFit="1"/>
    </xf>
    <xf numFmtId="38" fontId="33" fillId="0" borderId="18" xfId="49" applyFont="1" applyBorder="1" applyAlignment="1">
      <alignment vertical="center" shrinkToFit="1"/>
    </xf>
    <xf numFmtId="38" fontId="33" fillId="0" borderId="15" xfId="49" applyFont="1" applyBorder="1" applyAlignment="1">
      <alignment vertical="center" shrinkToFit="1"/>
    </xf>
    <xf numFmtId="0" fontId="36" fillId="0" borderId="61" xfId="61" applyFont="1" applyBorder="1" applyAlignment="1">
      <alignment vertical="center" shrinkToFit="1"/>
      <protection/>
    </xf>
    <xf numFmtId="0" fontId="36" fillId="0" borderId="67" xfId="61" applyFont="1" applyBorder="1" applyAlignment="1">
      <alignment vertical="center" shrinkToFit="1"/>
      <protection/>
    </xf>
    <xf numFmtId="38" fontId="36" fillId="0" borderId="68" xfId="49" applyFont="1" applyBorder="1" applyAlignment="1">
      <alignment vertical="center" shrinkToFit="1"/>
    </xf>
    <xf numFmtId="0" fontId="37" fillId="0" borderId="57" xfId="61" applyFont="1" applyBorder="1" applyAlignment="1">
      <alignment vertical="center" shrinkToFit="1"/>
      <protection/>
    </xf>
    <xf numFmtId="0" fontId="37" fillId="0" borderId="62" xfId="61" applyFont="1" applyBorder="1" applyAlignment="1">
      <alignment vertical="center" shrinkToFit="1"/>
      <protection/>
    </xf>
    <xf numFmtId="38" fontId="37" fillId="0" borderId="66" xfId="49" applyFont="1" applyBorder="1" applyAlignment="1">
      <alignment vertical="center" shrinkToFit="1"/>
    </xf>
    <xf numFmtId="0" fontId="37" fillId="0" borderId="32" xfId="61" applyFont="1" applyBorder="1" applyAlignment="1">
      <alignment vertical="center" shrinkToFit="1"/>
      <protection/>
    </xf>
    <xf numFmtId="38" fontId="37" fillId="0" borderId="70" xfId="49" applyFont="1" applyBorder="1" applyAlignment="1">
      <alignment vertical="center" shrinkToFit="1"/>
    </xf>
    <xf numFmtId="0" fontId="33" fillId="0" borderId="40" xfId="61" applyFont="1" applyBorder="1" applyAlignment="1">
      <alignment vertical="center" shrinkToFit="1"/>
      <protection/>
    </xf>
    <xf numFmtId="38" fontId="33" fillId="0" borderId="34" xfId="49" applyFont="1" applyBorder="1" applyAlignment="1">
      <alignment vertical="center" shrinkToFit="1"/>
    </xf>
    <xf numFmtId="38" fontId="33" fillId="0" borderId="71" xfId="49" applyFont="1" applyBorder="1" applyAlignment="1">
      <alignment vertical="center" shrinkToFit="1"/>
    </xf>
    <xf numFmtId="38" fontId="33" fillId="0" borderId="72" xfId="49" applyFont="1" applyBorder="1" applyAlignment="1">
      <alignment vertical="center" shrinkToFit="1"/>
    </xf>
    <xf numFmtId="38" fontId="33" fillId="0" borderId="0" xfId="49" applyFont="1" applyBorder="1" applyAlignment="1">
      <alignment vertical="center" shrinkToFit="1"/>
    </xf>
    <xf numFmtId="0" fontId="38" fillId="0" borderId="57" xfId="61" applyFont="1" applyBorder="1" applyAlignment="1">
      <alignment vertical="center" shrinkToFit="1"/>
      <protection/>
    </xf>
    <xf numFmtId="0" fontId="38" fillId="0" borderId="62" xfId="61" applyFont="1" applyBorder="1" applyAlignment="1">
      <alignment vertical="center" shrinkToFit="1"/>
      <protection/>
    </xf>
    <xf numFmtId="38" fontId="38" fillId="0" borderId="66" xfId="49" applyFont="1" applyBorder="1" applyAlignment="1">
      <alignment vertical="center" shrinkToFit="1"/>
    </xf>
    <xf numFmtId="0" fontId="38" fillId="0" borderId="55" xfId="61" applyFont="1" applyBorder="1" applyAlignment="1">
      <alignment vertical="center" shrinkToFit="1"/>
      <protection/>
    </xf>
    <xf numFmtId="38" fontId="38" fillId="0" borderId="70" xfId="49" applyFont="1" applyBorder="1" applyAlignment="1">
      <alignment vertical="center" shrinkToFit="1"/>
    </xf>
    <xf numFmtId="0" fontId="33" fillId="0" borderId="58" xfId="61" applyFont="1" applyBorder="1" applyAlignment="1">
      <alignment horizontal="center" vertical="center" shrinkToFit="1"/>
      <protection/>
    </xf>
    <xf numFmtId="0" fontId="33" fillId="0" borderId="73" xfId="61" applyFont="1" applyBorder="1" applyAlignment="1">
      <alignment horizontal="center" vertical="center" shrinkToFit="1"/>
      <protection/>
    </xf>
    <xf numFmtId="0" fontId="33" fillId="0" borderId="69" xfId="61" applyFont="1" applyBorder="1" applyAlignment="1">
      <alignment horizontal="center" vertical="center" shrinkToFit="1"/>
      <protection/>
    </xf>
    <xf numFmtId="38" fontId="33" fillId="0" borderId="14" xfId="49" applyFont="1" applyBorder="1" applyAlignment="1">
      <alignment vertical="center" shrinkToFit="1"/>
    </xf>
    <xf numFmtId="0" fontId="33" fillId="0" borderId="18" xfId="61" applyFont="1" applyBorder="1" applyAlignment="1">
      <alignment horizontal="center" vertical="center" shrinkToFit="1"/>
      <protection/>
    </xf>
    <xf numFmtId="0" fontId="33" fillId="0" borderId="15" xfId="61" applyFont="1" applyBorder="1" applyAlignment="1">
      <alignment horizontal="center" vertical="center" shrinkToFit="1"/>
      <protection/>
    </xf>
    <xf numFmtId="0" fontId="33" fillId="0" borderId="32" xfId="61" applyFont="1" applyBorder="1" applyAlignment="1">
      <alignment vertical="center" shrinkToFit="1"/>
      <protection/>
    </xf>
    <xf numFmtId="38" fontId="33" fillId="0" borderId="35" xfId="49" applyFont="1" applyBorder="1" applyAlignment="1">
      <alignment vertical="center" shrinkToFit="1"/>
    </xf>
    <xf numFmtId="38" fontId="33" fillId="0" borderId="74" xfId="49" applyFont="1" applyBorder="1" applyAlignment="1">
      <alignment vertical="center" shrinkToFit="1"/>
    </xf>
    <xf numFmtId="38" fontId="33" fillId="0" borderId="64" xfId="49" applyFont="1" applyBorder="1" applyAlignment="1">
      <alignment vertical="center" shrinkToFit="1"/>
    </xf>
    <xf numFmtId="0" fontId="33" fillId="0" borderId="35" xfId="61" applyFont="1" applyBorder="1" applyAlignment="1" quotePrefix="1">
      <alignment horizontal="center" vertical="center" shrinkToFit="1"/>
      <protection/>
    </xf>
    <xf numFmtId="0" fontId="33" fillId="0" borderId="57" xfId="61" applyFont="1" applyBorder="1" applyAlignment="1">
      <alignment horizontal="center" vertical="center" shrinkToFit="1"/>
      <protection/>
    </xf>
    <xf numFmtId="0" fontId="33" fillId="0" borderId="60" xfId="61" applyFont="1" applyBorder="1" applyAlignment="1">
      <alignment horizontal="center" vertical="center" shrinkToFit="1"/>
      <protection/>
    </xf>
    <xf numFmtId="0" fontId="33" fillId="0" borderId="32" xfId="61" applyFont="1" applyBorder="1" applyAlignment="1">
      <alignment horizontal="center" vertical="center" shrinkToFit="1"/>
      <protection/>
    </xf>
    <xf numFmtId="0" fontId="23" fillId="0" borderId="0" xfId="62" applyFont="1" applyAlignment="1" quotePrefix="1">
      <alignment vertical="center"/>
      <protection/>
    </xf>
    <xf numFmtId="0" fontId="33" fillId="0" borderId="35" xfId="61" applyFont="1" applyBorder="1" applyAlignment="1">
      <alignment horizontal="center" vertical="center" shrinkToFit="1"/>
      <protection/>
    </xf>
    <xf numFmtId="0" fontId="33" fillId="0" borderId="27" xfId="61" applyFont="1" applyBorder="1" applyAlignment="1">
      <alignment horizontal="center" vertical="center" shrinkToFit="1"/>
      <protection/>
    </xf>
    <xf numFmtId="0" fontId="29" fillId="0" borderId="0" xfId="62" applyFont="1" applyAlignment="1">
      <alignment horizontal="center" vertical="center"/>
      <protection/>
    </xf>
    <xf numFmtId="0" fontId="12" fillId="0" borderId="0" xfId="63" applyFont="1" applyAlignment="1">
      <alignment vertical="center"/>
      <protection/>
    </xf>
    <xf numFmtId="38" fontId="40" fillId="0" borderId="0" xfId="49" applyFont="1" applyBorder="1" applyAlignment="1">
      <alignment horizontal="right" vertical="center"/>
    </xf>
    <xf numFmtId="0" fontId="32" fillId="0" borderId="54" xfId="63" applyFont="1" applyBorder="1" applyAlignment="1">
      <alignment vertical="center" wrapText="1"/>
      <protection/>
    </xf>
    <xf numFmtId="0" fontId="33" fillId="0" borderId="33" xfId="61" applyFont="1" applyBorder="1" applyAlignment="1">
      <alignment vertical="center" shrinkToFit="1"/>
      <protection/>
    </xf>
    <xf numFmtId="0" fontId="33" fillId="0" borderId="27" xfId="61" applyFont="1" applyBorder="1" applyAlignment="1">
      <alignment vertical="center" shrinkToFit="1"/>
      <protection/>
    </xf>
    <xf numFmtId="38" fontId="33" fillId="0" borderId="27" xfId="49" applyFont="1" applyBorder="1" applyAlignment="1">
      <alignment vertical="center" shrinkToFit="1"/>
    </xf>
    <xf numFmtId="0" fontId="33" fillId="0" borderId="0" xfId="61" applyFont="1" applyBorder="1" applyAlignment="1">
      <alignment horizontal="center" vertical="center" shrinkToFit="1"/>
      <protection/>
    </xf>
    <xf numFmtId="38" fontId="33" fillId="0" borderId="32" xfId="49" applyFont="1" applyBorder="1" applyAlignment="1">
      <alignment vertical="center" shrinkToFit="1"/>
    </xf>
    <xf numFmtId="0" fontId="39" fillId="0" borderId="57" xfId="61" applyFont="1" applyBorder="1" applyAlignment="1">
      <alignment vertical="center" shrinkToFit="1"/>
      <protection/>
    </xf>
    <xf numFmtId="0" fontId="39" fillId="0" borderId="75" xfId="61" applyFont="1" applyBorder="1" applyAlignment="1">
      <alignment vertical="center" shrinkToFit="1"/>
      <protection/>
    </xf>
    <xf numFmtId="38" fontId="39" fillId="0" borderId="76" xfId="49" applyFont="1" applyBorder="1" applyAlignment="1">
      <alignment horizontal="center" vertical="center" shrinkToFit="1"/>
    </xf>
    <xf numFmtId="38" fontId="39" fillId="0" borderId="66" xfId="49" applyFont="1" applyBorder="1" applyAlignment="1">
      <alignment horizontal="center" vertical="center" shrinkToFit="1"/>
    </xf>
    <xf numFmtId="38" fontId="39" fillId="0" borderId="66" xfId="49" applyFont="1" applyBorder="1" applyAlignment="1">
      <alignment vertical="center" shrinkToFit="1"/>
    </xf>
    <xf numFmtId="0" fontId="39" fillId="0" borderId="60" xfId="61" applyFont="1" applyBorder="1" applyAlignment="1">
      <alignment vertical="center" shrinkToFit="1"/>
      <protection/>
    </xf>
    <xf numFmtId="0" fontId="39" fillId="0" borderId="77" xfId="61" applyFont="1" applyBorder="1" applyAlignment="1">
      <alignment vertical="center" shrinkToFit="1"/>
      <protection/>
    </xf>
    <xf numFmtId="38" fontId="39" fillId="0" borderId="78" xfId="49" applyFont="1" applyBorder="1" applyAlignment="1">
      <alignment horizontal="center" vertical="center" shrinkToFit="1"/>
    </xf>
    <xf numFmtId="38" fontId="39" fillId="0" borderId="70" xfId="49" applyFont="1" applyBorder="1" applyAlignment="1">
      <alignment horizontal="center" vertical="center" shrinkToFit="1"/>
    </xf>
    <xf numFmtId="38" fontId="39" fillId="0" borderId="70" xfId="49" applyFont="1" applyBorder="1" applyAlignment="1">
      <alignment vertical="center" shrinkToFit="1"/>
    </xf>
    <xf numFmtId="38" fontId="33" fillId="0" borderId="40" xfId="49" applyFont="1" applyBorder="1" applyAlignment="1">
      <alignment vertical="center" shrinkToFit="1"/>
    </xf>
    <xf numFmtId="0" fontId="39" fillId="0" borderId="27" xfId="61" applyFont="1" applyBorder="1" applyAlignment="1">
      <alignment vertical="center" shrinkToFit="1"/>
      <protection/>
    </xf>
    <xf numFmtId="0" fontId="39" fillId="0" borderId="32" xfId="61" applyFont="1" applyBorder="1" applyAlignment="1">
      <alignment vertical="center" shrinkToFit="1"/>
      <protection/>
    </xf>
    <xf numFmtId="38" fontId="33" fillId="0" borderId="33" xfId="49" applyFont="1" applyBorder="1" applyAlignment="1">
      <alignment vertical="center" shrinkToFit="1"/>
    </xf>
    <xf numFmtId="38" fontId="33" fillId="0" borderId="79" xfId="49" applyFont="1" applyBorder="1" applyAlignment="1">
      <alignment vertical="center" shrinkToFit="1"/>
    </xf>
    <xf numFmtId="38" fontId="33" fillId="0" borderId="80" xfId="49" applyFont="1" applyBorder="1" applyAlignment="1">
      <alignment vertical="center" shrinkToFit="1"/>
    </xf>
    <xf numFmtId="0" fontId="33" fillId="0" borderId="77" xfId="61" applyFont="1" applyBorder="1" applyAlignment="1">
      <alignment vertical="center" shrinkToFit="1"/>
      <protection/>
    </xf>
    <xf numFmtId="38" fontId="33" fillId="0" borderId="78" xfId="49" applyFont="1" applyBorder="1" applyAlignment="1">
      <alignment vertical="center" shrinkToFit="1"/>
    </xf>
    <xf numFmtId="38" fontId="33" fillId="0" borderId="70" xfId="49" applyFont="1" applyBorder="1" applyAlignment="1">
      <alignment vertical="center" shrinkToFit="1"/>
    </xf>
    <xf numFmtId="0" fontId="33" fillId="0" borderId="14" xfId="61" applyFont="1" applyBorder="1" applyAlignment="1">
      <alignment horizontal="center" vertical="center" shrinkToFit="1"/>
      <protection/>
    </xf>
    <xf numFmtId="0" fontId="33" fillId="0" borderId="40" xfId="61" applyFont="1" applyBorder="1" applyAlignment="1">
      <alignment horizontal="center" vertical="center" shrinkToFit="1"/>
      <protection/>
    </xf>
    <xf numFmtId="38" fontId="33" fillId="0" borderId="14" xfId="49" applyFont="1" applyBorder="1" applyAlignment="1">
      <alignment horizontal="center" vertical="center" shrinkToFit="1"/>
    </xf>
    <xf numFmtId="38" fontId="33" fillId="0" borderId="40" xfId="49" applyFont="1" applyBorder="1" applyAlignment="1">
      <alignment horizontal="center" vertical="center" shrinkToFit="1"/>
    </xf>
    <xf numFmtId="38" fontId="33" fillId="0" borderId="39" xfId="49" applyFont="1" applyBorder="1" applyAlignment="1">
      <alignment vertical="center" shrinkToFit="1"/>
    </xf>
    <xf numFmtId="38" fontId="33" fillId="0" borderId="39" xfId="49" applyFont="1" applyBorder="1" applyAlignment="1">
      <alignment horizontal="center" vertical="center" shrinkToFit="1"/>
    </xf>
    <xf numFmtId="0" fontId="33" fillId="0" borderId="78" xfId="61" applyFont="1" applyBorder="1" applyAlignment="1">
      <alignment horizontal="center" vertical="center" shrinkToFit="1"/>
      <protection/>
    </xf>
    <xf numFmtId="0" fontId="33" fillId="0" borderId="70" xfId="61" applyFont="1" applyBorder="1" applyAlignment="1">
      <alignment horizontal="center" vertical="center" shrinkToFit="1"/>
      <protection/>
    </xf>
    <xf numFmtId="0" fontId="33" fillId="0" borderId="81" xfId="61" applyFont="1" applyBorder="1" applyAlignment="1">
      <alignment horizontal="center" vertical="center" shrinkToFit="1"/>
      <protection/>
    </xf>
    <xf numFmtId="38" fontId="33" fillId="0" borderId="17" xfId="49" applyFont="1" applyBorder="1" applyAlignment="1">
      <alignment vertical="center" shrinkToFit="1"/>
    </xf>
    <xf numFmtId="38" fontId="33" fillId="0" borderId="82" xfId="49" applyFont="1" applyBorder="1" applyAlignment="1">
      <alignment vertical="center" shrinkToFit="1"/>
    </xf>
    <xf numFmtId="0" fontId="33" fillId="0" borderId="17" xfId="61" applyFont="1" applyBorder="1" applyAlignment="1">
      <alignment horizontal="center" vertical="center" shrinkToFit="1"/>
      <protection/>
    </xf>
    <xf numFmtId="38" fontId="33" fillId="0" borderId="83" xfId="49" applyFont="1" applyBorder="1" applyAlignment="1">
      <alignment vertical="center" shrinkToFit="1"/>
    </xf>
    <xf numFmtId="38" fontId="33" fillId="0" borderId="84" xfId="49" applyFont="1" applyBorder="1" applyAlignment="1">
      <alignment vertical="center" shrinkToFit="1"/>
    </xf>
    <xf numFmtId="38" fontId="33" fillId="0" borderId="81" xfId="49" applyFont="1" applyBorder="1" applyAlignment="1">
      <alignment vertical="center" shrinkToFit="1"/>
    </xf>
    <xf numFmtId="0" fontId="33" fillId="0" borderId="85" xfId="61" applyFont="1" applyBorder="1" applyAlignment="1">
      <alignment horizontal="center" vertical="center" shrinkToFit="1"/>
      <protection/>
    </xf>
    <xf numFmtId="0" fontId="33" fillId="0" borderId="86" xfId="61" applyFont="1" applyBorder="1" applyAlignment="1">
      <alignment horizontal="center" vertical="center" shrinkToFit="1"/>
      <protection/>
    </xf>
    <xf numFmtId="0" fontId="33" fillId="0" borderId="84" xfId="61" applyFont="1" applyBorder="1" applyAlignment="1">
      <alignment horizontal="center" vertical="center" shrinkToFit="1"/>
      <protection/>
    </xf>
    <xf numFmtId="38" fontId="35" fillId="0" borderId="87" xfId="49" applyFont="1" applyBorder="1" applyAlignment="1">
      <alignment vertical="center" shrinkToFit="1"/>
    </xf>
    <xf numFmtId="38" fontId="35" fillId="0" borderId="86" xfId="49" applyFont="1" applyBorder="1" applyAlignment="1">
      <alignment vertical="center" shrinkToFit="1"/>
    </xf>
    <xf numFmtId="0" fontId="35" fillId="0" borderId="88" xfId="61" applyFont="1" applyBorder="1" applyAlignment="1">
      <alignment horizontal="center" vertical="center" shrinkToFit="1"/>
      <protection/>
    </xf>
    <xf numFmtId="38" fontId="36" fillId="0" borderId="85" xfId="49" applyFont="1" applyBorder="1" applyAlignment="1">
      <alignment vertical="center" shrinkToFit="1"/>
    </xf>
    <xf numFmtId="38" fontId="36" fillId="0" borderId="88" xfId="49" applyFont="1" applyBorder="1" applyAlignment="1">
      <alignment vertical="center" shrinkToFit="1"/>
    </xf>
    <xf numFmtId="38" fontId="37" fillId="0" borderId="87" xfId="49" applyFont="1" applyBorder="1" applyAlignment="1">
      <alignment vertical="center" shrinkToFit="1"/>
    </xf>
    <xf numFmtId="38" fontId="37" fillId="0" borderId="86" xfId="49" applyFont="1" applyBorder="1" applyAlignment="1">
      <alignment vertical="center" shrinkToFit="1"/>
    </xf>
    <xf numFmtId="38" fontId="37" fillId="0" borderId="84" xfId="49" applyFont="1" applyBorder="1" applyAlignment="1">
      <alignment vertical="center" shrinkToFit="1"/>
    </xf>
    <xf numFmtId="38" fontId="38" fillId="0" borderId="87" xfId="49" applyFont="1" applyBorder="1" applyAlignment="1">
      <alignment vertical="center" shrinkToFit="1"/>
    </xf>
    <xf numFmtId="38" fontId="38" fillId="0" borderId="84" xfId="49" applyFont="1" applyBorder="1" applyAlignment="1">
      <alignment vertical="center" shrinkToFit="1"/>
    </xf>
    <xf numFmtId="0" fontId="12" fillId="0" borderId="89" xfId="63" applyFont="1" applyBorder="1" applyAlignment="1">
      <alignment horizontal="center" vertical="center"/>
      <protection/>
    </xf>
    <xf numFmtId="0" fontId="12" fillId="0" borderId="90" xfId="63" applyFont="1" applyBorder="1" applyAlignment="1">
      <alignment vertical="center"/>
      <protection/>
    </xf>
    <xf numFmtId="0" fontId="12" fillId="0" borderId="91" xfId="63" applyFont="1" applyBorder="1" applyAlignment="1">
      <alignment vertical="center"/>
      <protection/>
    </xf>
    <xf numFmtId="9" fontId="12" fillId="0" borderId="92" xfId="63" applyNumberFormat="1" applyFont="1" applyBorder="1" applyAlignment="1">
      <alignment horizontal="left" vertical="center"/>
      <protection/>
    </xf>
    <xf numFmtId="0" fontId="12" fillId="0" borderId="0" xfId="63" applyFont="1" applyAlignment="1">
      <alignment horizontal="center"/>
      <protection/>
    </xf>
    <xf numFmtId="0" fontId="12" fillId="0" borderId="0" xfId="0" applyFont="1" applyAlignment="1">
      <alignment/>
    </xf>
    <xf numFmtId="0" fontId="12" fillId="0" borderId="0" xfId="0" applyFont="1" applyAlignment="1">
      <alignment horizontal="center"/>
    </xf>
    <xf numFmtId="0" fontId="12" fillId="0" borderId="12" xfId="0" applyFont="1" applyBorder="1" applyAlignment="1">
      <alignment/>
    </xf>
    <xf numFmtId="184" fontId="12" fillId="0" borderId="12" xfId="0" applyNumberFormat="1" applyFont="1" applyBorder="1" applyAlignment="1">
      <alignment/>
    </xf>
    <xf numFmtId="184" fontId="12" fillId="0" borderId="48" xfId="0" applyNumberFormat="1" applyFont="1" applyBorder="1" applyAlignment="1">
      <alignment/>
    </xf>
    <xf numFmtId="0" fontId="12" fillId="0" borderId="86" xfId="0" applyFont="1" applyBorder="1" applyAlignment="1">
      <alignment/>
    </xf>
    <xf numFmtId="177" fontId="12" fillId="0" borderId="65" xfId="0" applyNumberFormat="1" applyFont="1" applyBorder="1" applyAlignment="1">
      <alignment/>
    </xf>
    <xf numFmtId="0" fontId="12" fillId="0" borderId="69" xfId="0" applyFont="1" applyBorder="1" applyAlignment="1">
      <alignment/>
    </xf>
    <xf numFmtId="0" fontId="12" fillId="0" borderId="85" xfId="0" applyFont="1" applyBorder="1" applyAlignment="1">
      <alignment/>
    </xf>
    <xf numFmtId="177" fontId="12" fillId="0" borderId="73" xfId="0" applyNumberFormat="1" applyFont="1" applyBorder="1" applyAlignment="1">
      <alignment/>
    </xf>
    <xf numFmtId="184" fontId="12" fillId="0" borderId="69" xfId="0" applyNumberFormat="1" applyFont="1" applyBorder="1" applyAlignment="1">
      <alignment/>
    </xf>
    <xf numFmtId="184" fontId="12" fillId="0" borderId="93" xfId="0" applyNumberFormat="1" applyFont="1" applyBorder="1" applyAlignment="1">
      <alignment/>
    </xf>
    <xf numFmtId="0" fontId="12" fillId="0" borderId="18" xfId="0" applyFont="1" applyBorder="1" applyAlignment="1">
      <alignment horizontal="center"/>
    </xf>
    <xf numFmtId="0" fontId="12" fillId="0" borderId="15" xfId="0" applyFont="1" applyBorder="1" applyAlignment="1">
      <alignment horizontal="center"/>
    </xf>
    <xf numFmtId="0" fontId="12" fillId="0" borderId="17" xfId="0" applyFont="1" applyBorder="1" applyAlignment="1">
      <alignment horizontal="center"/>
    </xf>
    <xf numFmtId="0" fontId="12" fillId="0" borderId="16" xfId="0" applyFont="1" applyBorder="1" applyAlignment="1">
      <alignment horizontal="center"/>
    </xf>
    <xf numFmtId="0" fontId="12" fillId="0" borderId="94" xfId="0" applyFont="1" applyBorder="1" applyAlignment="1">
      <alignment horizontal="center"/>
    </xf>
    <xf numFmtId="0" fontId="12" fillId="0" borderId="95" xfId="0" applyFont="1" applyBorder="1" applyAlignment="1">
      <alignment/>
    </xf>
    <xf numFmtId="0" fontId="12" fillId="0" borderId="96" xfId="0" applyFont="1" applyBorder="1" applyAlignment="1">
      <alignment/>
    </xf>
    <xf numFmtId="0" fontId="12" fillId="0" borderId="10" xfId="0" applyFont="1" applyBorder="1" applyAlignment="1">
      <alignment horizontal="center"/>
    </xf>
    <xf numFmtId="0" fontId="12" fillId="0" borderId="58" xfId="0" applyFont="1" applyBorder="1" applyAlignment="1">
      <alignment/>
    </xf>
    <xf numFmtId="0" fontId="12" fillId="0" borderId="59" xfId="0" applyFont="1" applyBorder="1" applyAlignment="1">
      <alignment/>
    </xf>
    <xf numFmtId="0" fontId="12" fillId="0" borderId="61" xfId="0" applyFont="1" applyBorder="1" applyAlignment="1">
      <alignment/>
    </xf>
    <xf numFmtId="0" fontId="12" fillId="0" borderId="97" xfId="0" applyFont="1" applyBorder="1" applyAlignment="1">
      <alignment/>
    </xf>
    <xf numFmtId="0" fontId="12" fillId="0" borderId="68" xfId="0" applyFont="1" applyBorder="1" applyAlignment="1">
      <alignment/>
    </xf>
    <xf numFmtId="0" fontId="12" fillId="0" borderId="88" xfId="0" applyFont="1" applyBorder="1" applyAlignment="1">
      <alignment/>
    </xf>
    <xf numFmtId="177" fontId="12" fillId="0" borderId="98" xfId="0" applyNumberFormat="1" applyFont="1" applyBorder="1" applyAlignment="1">
      <alignment/>
    </xf>
    <xf numFmtId="184" fontId="12" fillId="0" borderId="68" xfId="0" applyNumberFormat="1" applyFont="1" applyBorder="1" applyAlignment="1">
      <alignment/>
    </xf>
    <xf numFmtId="184" fontId="12" fillId="0" borderId="99" xfId="0" applyNumberFormat="1" applyFont="1" applyBorder="1" applyAlignment="1">
      <alignment/>
    </xf>
    <xf numFmtId="0" fontId="12" fillId="0" borderId="10" xfId="0" applyFont="1" applyBorder="1" applyAlignment="1">
      <alignment/>
    </xf>
    <xf numFmtId="0" fontId="12" fillId="0" borderId="94" xfId="0" applyFont="1" applyBorder="1" applyAlignment="1">
      <alignment/>
    </xf>
    <xf numFmtId="0" fontId="12" fillId="0" borderId="15" xfId="0" applyFont="1" applyBorder="1" applyAlignment="1">
      <alignment/>
    </xf>
    <xf numFmtId="0" fontId="12" fillId="0" borderId="17" xfId="0" applyFont="1" applyBorder="1" applyAlignment="1">
      <alignment/>
    </xf>
    <xf numFmtId="0" fontId="12" fillId="0" borderId="18" xfId="0" applyFont="1" applyBorder="1" applyAlignment="1">
      <alignment/>
    </xf>
    <xf numFmtId="184" fontId="12" fillId="0" borderId="16" xfId="0" applyNumberFormat="1" applyFont="1" applyBorder="1" applyAlignment="1">
      <alignment/>
    </xf>
    <xf numFmtId="0" fontId="23" fillId="0" borderId="0" xfId="62" applyFont="1" applyAlignment="1">
      <alignment vertical="center" shrinkToFit="1"/>
      <protection/>
    </xf>
    <xf numFmtId="0" fontId="23" fillId="0" borderId="0" xfId="62" applyFont="1" applyAlignment="1">
      <alignment vertical="top" wrapText="1"/>
      <protection/>
    </xf>
    <xf numFmtId="0" fontId="23" fillId="0" borderId="0" xfId="62" applyFont="1" applyAlignment="1">
      <alignment vertical="top"/>
      <protection/>
    </xf>
    <xf numFmtId="0" fontId="23" fillId="0" borderId="0" xfId="62" applyFont="1" applyAlignment="1" quotePrefix="1">
      <alignment vertical="top"/>
      <protection/>
    </xf>
    <xf numFmtId="0" fontId="23" fillId="0" borderId="0" xfId="62" applyFont="1" applyAlignment="1" quotePrefix="1">
      <alignment vertical="top" wrapText="1"/>
      <protection/>
    </xf>
    <xf numFmtId="0" fontId="42" fillId="0" borderId="0" xfId="62" applyFont="1" applyAlignment="1">
      <alignment horizontal="center" vertical="center"/>
      <protection/>
    </xf>
    <xf numFmtId="0" fontId="6" fillId="0" borderId="0" xfId="62" applyFont="1" applyAlignment="1">
      <alignment vertical="center"/>
      <protection/>
    </xf>
    <xf numFmtId="0" fontId="23" fillId="0" borderId="0" xfId="62" applyFont="1" applyAlignment="1">
      <alignment vertical="center" wrapText="1"/>
      <protection/>
    </xf>
    <xf numFmtId="0" fontId="23" fillId="0" borderId="0" xfId="62" applyFont="1" applyAlignment="1" quotePrefix="1">
      <alignment vertical="center" wrapText="1"/>
      <protection/>
    </xf>
    <xf numFmtId="0" fontId="5" fillId="0" borderId="0" xfId="64" applyFont="1" applyAlignment="1" quotePrefix="1">
      <alignment horizontal="left" vertical="top" wrapText="1"/>
      <protection/>
    </xf>
    <xf numFmtId="0" fontId="5" fillId="0" borderId="0" xfId="64" applyFont="1" applyAlignment="1">
      <alignment horizontal="left" vertical="top" wrapText="1"/>
      <protection/>
    </xf>
    <xf numFmtId="0" fontId="5" fillId="0" borderId="0" xfId="64" applyFont="1" applyAlignment="1" quotePrefix="1">
      <alignment horizontal="right" vertical="top"/>
      <protection/>
    </xf>
    <xf numFmtId="0" fontId="5" fillId="0" borderId="0" xfId="64" applyFont="1" applyAlignment="1" quotePrefix="1">
      <alignment vertical="top" wrapText="1"/>
      <protection/>
    </xf>
    <xf numFmtId="0" fontId="5" fillId="0" borderId="0" xfId="64" applyFont="1" applyAlignment="1" quotePrefix="1">
      <alignment horizontal="center" vertical="top" wrapText="1"/>
      <protection/>
    </xf>
    <xf numFmtId="0" fontId="9" fillId="0" borderId="0" xfId="0" applyFont="1" applyAlignment="1">
      <alignment horizontal="centerContinuous"/>
    </xf>
    <xf numFmtId="0" fontId="43" fillId="0" borderId="0" xfId="0" applyFont="1" applyAlignment="1">
      <alignment horizontal="centerContinuous"/>
    </xf>
    <xf numFmtId="0" fontId="16" fillId="0" borderId="0" xfId="0" applyFont="1" applyAlignment="1">
      <alignment horizontal="centerContinuous"/>
    </xf>
    <xf numFmtId="0" fontId="9" fillId="0" borderId="0" xfId="0" applyFont="1" applyAlignment="1">
      <alignment/>
    </xf>
    <xf numFmtId="0" fontId="9" fillId="0" borderId="19" xfId="0" applyFont="1" applyBorder="1" applyAlignment="1">
      <alignment/>
    </xf>
    <xf numFmtId="0" fontId="13" fillId="0" borderId="20" xfId="0" applyFont="1" applyBorder="1" applyAlignment="1">
      <alignment/>
    </xf>
    <xf numFmtId="0" fontId="8" fillId="0" borderId="20" xfId="0" applyFont="1" applyBorder="1" applyAlignment="1">
      <alignment/>
    </xf>
    <xf numFmtId="0" fontId="13" fillId="0" borderId="21" xfId="0" applyFont="1" applyBorder="1" applyAlignment="1">
      <alignment/>
    </xf>
    <xf numFmtId="0" fontId="13" fillId="0" borderId="0" xfId="0" applyFont="1" applyAlignment="1">
      <alignment/>
    </xf>
    <xf numFmtId="0" fontId="9" fillId="0" borderId="100" xfId="0" applyFont="1" applyBorder="1" applyAlignment="1">
      <alignment horizontal="left"/>
    </xf>
    <xf numFmtId="0" fontId="13" fillId="0" borderId="32" xfId="0" applyFont="1" applyBorder="1" applyAlignment="1">
      <alignment horizontal="centerContinuous"/>
    </xf>
    <xf numFmtId="0" fontId="30" fillId="0" borderId="32" xfId="0" applyFont="1" applyBorder="1" applyAlignment="1">
      <alignment horizontal="centerContinuous"/>
    </xf>
    <xf numFmtId="0" fontId="13" fillId="0" borderId="101" xfId="0" applyFont="1" applyBorder="1" applyAlignment="1">
      <alignment horizontal="centerContinuous"/>
    </xf>
    <xf numFmtId="0" fontId="9" fillId="0" borderId="22" xfId="0" applyFont="1" applyBorder="1" applyAlignment="1">
      <alignment/>
    </xf>
    <xf numFmtId="0" fontId="13" fillId="0" borderId="0" xfId="0" applyFont="1" applyBorder="1" applyAlignment="1">
      <alignment/>
    </xf>
    <xf numFmtId="0" fontId="7" fillId="36" borderId="23" xfId="0" applyFont="1" applyFill="1" applyBorder="1" applyAlignment="1">
      <alignment/>
    </xf>
    <xf numFmtId="0" fontId="7" fillId="0" borderId="102" xfId="0" applyFont="1" applyBorder="1" applyAlignment="1">
      <alignment/>
    </xf>
    <xf numFmtId="0" fontId="9" fillId="0" borderId="22" xfId="0" applyFont="1" applyBorder="1" applyAlignment="1">
      <alignment horizontal="left"/>
    </xf>
    <xf numFmtId="0" fontId="9" fillId="0" borderId="29" xfId="0" applyFont="1" applyBorder="1" applyAlignment="1">
      <alignment horizontal="centerContinuous"/>
    </xf>
    <xf numFmtId="0" fontId="13" fillId="0" borderId="30" xfId="0" applyFont="1" applyBorder="1" applyAlignment="1">
      <alignment horizontal="centerContinuous"/>
    </xf>
    <xf numFmtId="0" fontId="7" fillId="36" borderId="103" xfId="0" applyFont="1" applyFill="1" applyBorder="1" applyAlignment="1">
      <alignment/>
    </xf>
    <xf numFmtId="0" fontId="13" fillId="0" borderId="104" xfId="0" applyFont="1" applyBorder="1" applyAlignment="1">
      <alignment horizontal="centerContinuous"/>
    </xf>
    <xf numFmtId="0" fontId="8" fillId="0" borderId="105" xfId="0" applyFont="1" applyBorder="1" applyAlignment="1">
      <alignment horizontal="centerContinuous"/>
    </xf>
    <xf numFmtId="0" fontId="8" fillId="0" borderId="106" xfId="0" applyFont="1" applyBorder="1" applyAlignment="1">
      <alignment horizontal="centerContinuous"/>
    </xf>
    <xf numFmtId="0" fontId="7" fillId="0" borderId="107" xfId="0" applyFont="1" applyBorder="1" applyAlignment="1">
      <alignment/>
    </xf>
    <xf numFmtId="0" fontId="8" fillId="0" borderId="108" xfId="0" applyFont="1" applyBorder="1" applyAlignment="1">
      <alignment/>
    </xf>
    <xf numFmtId="0" fontId="8" fillId="0" borderId="109" xfId="0" applyFont="1" applyBorder="1" applyAlignment="1">
      <alignment/>
    </xf>
    <xf numFmtId="0" fontId="8" fillId="0" borderId="107" xfId="0" applyFont="1" applyBorder="1" applyAlignment="1">
      <alignment/>
    </xf>
    <xf numFmtId="0" fontId="8" fillId="0" borderId="23" xfId="0" applyFont="1" applyBorder="1" applyAlignment="1">
      <alignment/>
    </xf>
    <xf numFmtId="0" fontId="7" fillId="0" borderId="110" xfId="0" applyFont="1" applyBorder="1" applyAlignment="1">
      <alignment/>
    </xf>
    <xf numFmtId="0" fontId="8" fillId="0" borderId="111" xfId="0" applyFont="1" applyBorder="1" applyAlignment="1">
      <alignment/>
    </xf>
    <xf numFmtId="0" fontId="8" fillId="0" borderId="112" xfId="0" applyFont="1" applyBorder="1" applyAlignment="1">
      <alignment/>
    </xf>
    <xf numFmtId="0" fontId="13" fillId="0" borderId="100" xfId="0" applyFont="1" applyBorder="1" applyAlignment="1">
      <alignment horizontal="centerContinuous"/>
    </xf>
    <xf numFmtId="0" fontId="8" fillId="0" borderId="32" xfId="0" applyFont="1" applyBorder="1" applyAlignment="1">
      <alignment horizontal="centerContinuous"/>
    </xf>
    <xf numFmtId="0" fontId="8" fillId="0" borderId="101" xfId="0" applyFont="1" applyBorder="1" applyAlignment="1">
      <alignment horizontal="centerContinuous"/>
    </xf>
    <xf numFmtId="0" fontId="13" fillId="0" borderId="107" xfId="0" applyFont="1" applyBorder="1" applyAlignment="1">
      <alignment/>
    </xf>
    <xf numFmtId="0" fontId="13" fillId="0" borderId="29" xfId="0" applyFont="1" applyBorder="1" applyAlignment="1">
      <alignment/>
    </xf>
    <xf numFmtId="0" fontId="8" fillId="0" borderId="30" xfId="0" applyFont="1" applyBorder="1" applyAlignment="1">
      <alignment/>
    </xf>
    <xf numFmtId="0" fontId="8" fillId="0" borderId="31"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00" xfId="0" applyFont="1" applyBorder="1" applyAlignment="1">
      <alignment horizontal="centerContinuous"/>
    </xf>
    <xf numFmtId="0" fontId="9" fillId="0" borderId="32" xfId="0" applyFont="1" applyBorder="1" applyAlignment="1">
      <alignment horizontal="centerContinuous"/>
    </xf>
    <xf numFmtId="0" fontId="9" fillId="0" borderId="101" xfId="0" applyFont="1" applyBorder="1" applyAlignment="1">
      <alignment horizontal="centerContinuous"/>
    </xf>
    <xf numFmtId="0" fontId="9" fillId="0" borderId="39" xfId="0" applyFont="1" applyBorder="1" applyAlignment="1">
      <alignment horizontal="center"/>
    </xf>
    <xf numFmtId="0" fontId="9" fillId="0" borderId="39" xfId="0" applyFont="1" applyBorder="1" applyAlignment="1">
      <alignment horizontal="centerContinuous"/>
    </xf>
    <xf numFmtId="0" fontId="13" fillId="0" borderId="22" xfId="0" applyFont="1" applyBorder="1" applyAlignment="1">
      <alignment/>
    </xf>
    <xf numFmtId="0" fontId="9" fillId="0" borderId="0" xfId="0" applyFont="1" applyBorder="1" applyAlignment="1">
      <alignment/>
    </xf>
    <xf numFmtId="0" fontId="13" fillId="0" borderId="40" xfId="0" applyFont="1" applyBorder="1" applyAlignment="1">
      <alignment horizontal="center"/>
    </xf>
    <xf numFmtId="38" fontId="9" fillId="0" borderId="113" xfId="49" applyFont="1" applyBorder="1" applyAlignment="1">
      <alignment/>
    </xf>
    <xf numFmtId="0" fontId="9" fillId="0" borderId="109" xfId="0" applyFont="1" applyBorder="1" applyAlignment="1">
      <alignment/>
    </xf>
    <xf numFmtId="0" fontId="13" fillId="0" borderId="100" xfId="0" applyFont="1" applyBorder="1" applyAlignment="1">
      <alignment/>
    </xf>
    <xf numFmtId="0" fontId="9" fillId="0" borderId="32" xfId="0" applyFont="1" applyBorder="1" applyAlignment="1">
      <alignment/>
    </xf>
    <xf numFmtId="0" fontId="13" fillId="0" borderId="39" xfId="0" applyFont="1" applyBorder="1" applyAlignment="1">
      <alignment horizontal="center"/>
    </xf>
    <xf numFmtId="38" fontId="9" fillId="36" borderId="39" xfId="49" applyFont="1" applyFill="1" applyBorder="1" applyAlignment="1">
      <alignment/>
    </xf>
    <xf numFmtId="0" fontId="9" fillId="36" borderId="101" xfId="0" applyFont="1" applyFill="1" applyBorder="1" applyAlignment="1">
      <alignment/>
    </xf>
    <xf numFmtId="0" fontId="9" fillId="36" borderId="39" xfId="0" applyFont="1" applyFill="1" applyBorder="1" applyAlignment="1">
      <alignment/>
    </xf>
    <xf numFmtId="0" fontId="13" fillId="0" borderId="35" xfId="0" applyFont="1" applyBorder="1" applyAlignment="1">
      <alignment horizontal="center"/>
    </xf>
    <xf numFmtId="0" fontId="13" fillId="0" borderId="33" xfId="0" applyFont="1" applyBorder="1" applyAlignment="1">
      <alignment horizontal="center"/>
    </xf>
    <xf numFmtId="38" fontId="9" fillId="0" borderId="114" xfId="0" applyNumberFormat="1" applyFont="1" applyBorder="1" applyAlignment="1">
      <alignment/>
    </xf>
    <xf numFmtId="0" fontId="9" fillId="0" borderId="102" xfId="0" applyFont="1" applyBorder="1" applyAlignment="1">
      <alignment/>
    </xf>
    <xf numFmtId="0" fontId="9" fillId="0" borderId="30" xfId="0" applyFont="1" applyBorder="1" applyAlignment="1">
      <alignment/>
    </xf>
    <xf numFmtId="0" fontId="13" fillId="0" borderId="115" xfId="0" applyFont="1" applyBorder="1" applyAlignment="1">
      <alignment horizontal="center"/>
    </xf>
    <xf numFmtId="0" fontId="9" fillId="36" borderId="116" xfId="0" applyFont="1" applyFill="1" applyBorder="1" applyAlignment="1">
      <alignment/>
    </xf>
    <xf numFmtId="0" fontId="9" fillId="36" borderId="103" xfId="0" applyFont="1" applyFill="1" applyBorder="1" applyAlignment="1">
      <alignment/>
    </xf>
    <xf numFmtId="0" fontId="7" fillId="0" borderId="109" xfId="0" applyFont="1" applyBorder="1" applyAlignment="1" quotePrefix="1">
      <alignment horizontal="left"/>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xf>
    <xf numFmtId="0" fontId="8" fillId="0" borderId="0" xfId="0" applyFont="1" applyAlignment="1" quotePrefix="1">
      <alignment horizontal="right"/>
    </xf>
    <xf numFmtId="0" fontId="13" fillId="0" borderId="0" xfId="0" applyFont="1" applyAlignment="1" quotePrefix="1">
      <alignment vertical="center"/>
    </xf>
    <xf numFmtId="0" fontId="0" fillId="0" borderId="105" xfId="0" applyBorder="1" applyAlignment="1">
      <alignment horizontal="center" vertical="center"/>
    </xf>
    <xf numFmtId="0" fontId="0" fillId="0" borderId="105" xfId="0" applyBorder="1" applyAlignment="1">
      <alignment horizontal="right" vertical="center"/>
    </xf>
    <xf numFmtId="0" fontId="0" fillId="0" borderId="105" xfId="0" applyBorder="1" applyAlignment="1">
      <alignment vertical="center"/>
    </xf>
    <xf numFmtId="0" fontId="0" fillId="0" borderId="106" xfId="0" applyBorder="1" applyAlignment="1">
      <alignment vertical="center"/>
    </xf>
    <xf numFmtId="0" fontId="0" fillId="0" borderId="0" xfId="0" applyAlignment="1">
      <alignment vertical="center"/>
    </xf>
    <xf numFmtId="0" fontId="0" fillId="0" borderId="11" xfId="0" applyBorder="1" applyAlignment="1">
      <alignment horizontal="center" vertical="center"/>
    </xf>
    <xf numFmtId="0" fontId="0" fillId="0" borderId="11" xfId="0" applyBorder="1" applyAlignment="1">
      <alignment vertical="center" wrapText="1" shrinkToFit="1"/>
    </xf>
    <xf numFmtId="0" fontId="0" fillId="0" borderId="11" xfId="0" applyBorder="1" applyAlignment="1">
      <alignment vertical="center"/>
    </xf>
    <xf numFmtId="0" fontId="0" fillId="0" borderId="25" xfId="0" applyBorder="1" applyAlignment="1">
      <alignment horizontal="right" vertical="center"/>
    </xf>
    <xf numFmtId="0" fontId="0" fillId="0" borderId="14" xfId="0" applyBorder="1" applyAlignment="1">
      <alignment horizontal="center" vertical="center"/>
    </xf>
    <xf numFmtId="0" fontId="0" fillId="0" borderId="25" xfId="0" applyBorder="1" applyAlignment="1">
      <alignment vertical="center"/>
    </xf>
    <xf numFmtId="0" fontId="0" fillId="0" borderId="14" xfId="0" applyBorder="1" applyAlignment="1">
      <alignment vertical="center"/>
    </xf>
    <xf numFmtId="0" fontId="0" fillId="0" borderId="76" xfId="0" applyBorder="1" applyAlignment="1">
      <alignment horizontal="center" vertical="center"/>
    </xf>
    <xf numFmtId="0" fontId="0" fillId="0" borderId="65" xfId="0" applyBorder="1" applyAlignment="1">
      <alignment horizontal="center" vertical="center"/>
    </xf>
    <xf numFmtId="0" fontId="0" fillId="0" borderId="117" xfId="0" applyBorder="1" applyAlignment="1">
      <alignment horizontal="center" vertical="center"/>
    </xf>
    <xf numFmtId="0" fontId="0" fillId="0" borderId="0" xfId="0" applyAlignment="1">
      <alignment horizontal="right" vertical="center"/>
    </xf>
    <xf numFmtId="0" fontId="11" fillId="0" borderId="48" xfId="0" applyFont="1" applyBorder="1" applyAlignment="1" quotePrefix="1">
      <alignment horizontal="center" vertical="center" shrinkToFit="1"/>
    </xf>
    <xf numFmtId="0" fontId="11" fillId="37" borderId="0" xfId="0" applyFont="1" applyFill="1" applyAlignment="1">
      <alignment vertical="center"/>
    </xf>
    <xf numFmtId="0" fontId="11" fillId="37" borderId="0" xfId="0" applyFont="1" applyFill="1" applyBorder="1" applyAlignment="1">
      <alignment vertical="center"/>
    </xf>
    <xf numFmtId="0" fontId="11" fillId="37" borderId="0" xfId="0" applyFont="1" applyFill="1" applyAlignment="1">
      <alignment/>
    </xf>
    <xf numFmtId="0" fontId="8" fillId="37" borderId="54" xfId="0" applyFont="1" applyFill="1" applyBorder="1" applyAlignment="1">
      <alignment horizontal="center" vertical="center"/>
    </xf>
    <xf numFmtId="0" fontId="8" fillId="37" borderId="56" xfId="0" applyFont="1" applyFill="1" applyBorder="1" applyAlignment="1">
      <alignment horizontal="center" vertical="center"/>
    </xf>
    <xf numFmtId="0" fontId="11" fillId="37" borderId="0" xfId="0" applyFont="1" applyFill="1" applyAlignment="1">
      <alignment horizontal="center" vertical="center"/>
    </xf>
    <xf numFmtId="0" fontId="8" fillId="37" borderId="0" xfId="0" applyFont="1" applyFill="1" applyBorder="1" applyAlignment="1">
      <alignment vertical="center"/>
    </xf>
    <xf numFmtId="0" fontId="0" fillId="37" borderId="0" xfId="0" applyFill="1" applyAlignment="1">
      <alignment vertical="center"/>
    </xf>
    <xf numFmtId="0" fontId="0" fillId="37" borderId="105" xfId="0" applyFill="1" applyBorder="1" applyAlignment="1">
      <alignment horizontal="center" vertical="center"/>
    </xf>
    <xf numFmtId="0" fontId="0" fillId="37" borderId="105" xfId="0" applyFill="1" applyBorder="1" applyAlignment="1">
      <alignment vertical="center"/>
    </xf>
    <xf numFmtId="0" fontId="0" fillId="37" borderId="106" xfId="0" applyFill="1" applyBorder="1" applyAlignment="1">
      <alignment vertical="center"/>
    </xf>
    <xf numFmtId="0" fontId="0" fillId="37" borderId="11" xfId="0" applyFill="1" applyBorder="1" applyAlignment="1">
      <alignment horizontal="center" vertical="center"/>
    </xf>
    <xf numFmtId="0" fontId="0" fillId="37" borderId="11" xfId="0" applyFill="1" applyBorder="1" applyAlignment="1">
      <alignment vertical="center" wrapText="1" shrinkToFit="1"/>
    </xf>
    <xf numFmtId="0" fontId="0" fillId="37" borderId="11" xfId="0" applyFill="1" applyBorder="1" applyAlignment="1">
      <alignment vertical="center"/>
    </xf>
    <xf numFmtId="0" fontId="0" fillId="37" borderId="25" xfId="0" applyFill="1" applyBorder="1" applyAlignment="1">
      <alignment horizontal="right" vertical="center"/>
    </xf>
    <xf numFmtId="0" fontId="0" fillId="37" borderId="14" xfId="0" applyFill="1" applyBorder="1" applyAlignment="1">
      <alignment horizontal="center" vertical="center"/>
    </xf>
    <xf numFmtId="0" fontId="0" fillId="37" borderId="25" xfId="0" applyFill="1" applyBorder="1" applyAlignment="1">
      <alignment vertical="center"/>
    </xf>
    <xf numFmtId="0" fontId="0" fillId="37" borderId="14" xfId="0" applyFill="1" applyBorder="1" applyAlignment="1">
      <alignment vertical="center"/>
    </xf>
    <xf numFmtId="0" fontId="0" fillId="37" borderId="76" xfId="0" applyFill="1" applyBorder="1" applyAlignment="1">
      <alignment horizontal="center" vertical="center"/>
    </xf>
    <xf numFmtId="0" fontId="0" fillId="37" borderId="65" xfId="0" applyFill="1" applyBorder="1" applyAlignment="1">
      <alignment horizontal="center" vertical="center"/>
    </xf>
    <xf numFmtId="0" fontId="0" fillId="37" borderId="117" xfId="0" applyFill="1" applyBorder="1" applyAlignment="1">
      <alignment horizontal="center" vertical="center"/>
    </xf>
    <xf numFmtId="0" fontId="8" fillId="37" borderId="0" xfId="0" applyFont="1" applyFill="1" applyAlignment="1" quotePrefix="1">
      <alignment horizontal="right"/>
    </xf>
    <xf numFmtId="0" fontId="0" fillId="37" borderId="0" xfId="0" applyFill="1" applyAlignment="1">
      <alignment horizontal="right" vertical="center"/>
    </xf>
    <xf numFmtId="0" fontId="11" fillId="37" borderId="48" xfId="0" applyFont="1" applyFill="1" applyBorder="1" applyAlignment="1" quotePrefix="1">
      <alignment horizontal="center" vertical="center" shrinkToFit="1"/>
    </xf>
    <xf numFmtId="0" fontId="11" fillId="37" borderId="53" xfId="0" applyFont="1" applyFill="1" applyBorder="1" applyAlignment="1">
      <alignment/>
    </xf>
    <xf numFmtId="0" fontId="11" fillId="37" borderId="118" xfId="0" applyFont="1" applyFill="1" applyBorder="1" applyAlignment="1">
      <alignment/>
    </xf>
    <xf numFmtId="0" fontId="11" fillId="37" borderId="0" xfId="0" applyFont="1" applyFill="1" applyBorder="1" applyAlignment="1">
      <alignment/>
    </xf>
    <xf numFmtId="0" fontId="11" fillId="37" borderId="40" xfId="0" applyFont="1" applyFill="1" applyBorder="1" applyAlignment="1">
      <alignment/>
    </xf>
    <xf numFmtId="0" fontId="11" fillId="37" borderId="41" xfId="0" applyFont="1" applyFill="1" applyBorder="1" applyAlignment="1">
      <alignment/>
    </xf>
    <xf numFmtId="0" fontId="11" fillId="37" borderId="48" xfId="0" applyFont="1" applyFill="1" applyBorder="1" applyAlignment="1">
      <alignment horizontal="center" vertical="center" shrinkToFit="1"/>
    </xf>
    <xf numFmtId="0" fontId="11" fillId="37" borderId="119" xfId="0" applyFont="1" applyFill="1" applyBorder="1" applyAlignment="1" quotePrefix="1">
      <alignment horizontal="center" vertical="center" shrinkToFit="1"/>
    </xf>
    <xf numFmtId="0" fontId="11" fillId="37" borderId="55" xfId="0" applyFont="1" applyFill="1" applyBorder="1" applyAlignment="1">
      <alignment/>
    </xf>
    <xf numFmtId="0" fontId="11" fillId="37" borderId="77" xfId="0" applyFont="1" applyFill="1" applyBorder="1" applyAlignment="1">
      <alignment/>
    </xf>
    <xf numFmtId="0" fontId="11" fillId="37" borderId="39" xfId="0" applyFont="1" applyFill="1" applyBorder="1" applyAlignment="1">
      <alignment/>
    </xf>
    <xf numFmtId="0" fontId="11" fillId="37" borderId="32" xfId="0" applyFont="1" applyFill="1" applyBorder="1" applyAlignment="1">
      <alignment/>
    </xf>
    <xf numFmtId="0" fontId="11" fillId="37" borderId="37" xfId="0" applyFont="1" applyFill="1" applyBorder="1" applyAlignment="1">
      <alignment/>
    </xf>
    <xf numFmtId="0" fontId="0" fillId="37" borderId="120" xfId="0" applyFill="1" applyBorder="1" applyAlignment="1">
      <alignment vertical="center"/>
    </xf>
    <xf numFmtId="0" fontId="0" fillId="37" borderId="76"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0" xfId="0" applyFont="1" applyFill="1" applyAlignment="1">
      <alignment horizontal="right" vertical="center"/>
    </xf>
    <xf numFmtId="0" fontId="23" fillId="0" borderId="0" xfId="62" applyFont="1" applyAlignment="1" quotePrefix="1">
      <alignment horizontal="left" vertical="center"/>
      <protection/>
    </xf>
    <xf numFmtId="0" fontId="23" fillId="0" borderId="0" xfId="62" applyFont="1" applyAlignment="1">
      <alignment vertical="center"/>
      <protection/>
    </xf>
    <xf numFmtId="0" fontId="23" fillId="0" borderId="0" xfId="62" applyFont="1" applyAlignment="1">
      <alignment horizontal="left" vertical="center"/>
      <protection/>
    </xf>
    <xf numFmtId="0" fontId="22" fillId="0" borderId="12" xfId="0" applyFont="1" applyBorder="1" applyAlignment="1">
      <alignment horizontal="center" vertical="center" wrapText="1"/>
    </xf>
    <xf numFmtId="0" fontId="12" fillId="0" borderId="38" xfId="0" applyFont="1" applyBorder="1" applyAlignment="1">
      <alignment horizontal="center"/>
    </xf>
    <xf numFmtId="0" fontId="12" fillId="0" borderId="27" xfId="0" applyFont="1" applyBorder="1" applyAlignment="1">
      <alignment horizontal="center"/>
    </xf>
    <xf numFmtId="0" fontId="12" fillId="0" borderId="36" xfId="0" applyFont="1" applyBorder="1" applyAlignment="1">
      <alignment horizontal="center"/>
    </xf>
    <xf numFmtId="0" fontId="33" fillId="0" borderId="33" xfId="61" applyFont="1" applyBorder="1" applyAlignment="1">
      <alignment horizontal="center" vertical="center"/>
      <protection/>
    </xf>
    <xf numFmtId="0" fontId="33" fillId="0" borderId="35" xfId="61" applyFont="1" applyBorder="1" applyAlignment="1">
      <alignment horizontal="center" vertical="center"/>
      <protection/>
    </xf>
    <xf numFmtId="0" fontId="33" fillId="0" borderId="0" xfId="61" applyFont="1" applyBorder="1" applyAlignment="1">
      <alignment vertical="center"/>
      <protection/>
    </xf>
    <xf numFmtId="0" fontId="33" fillId="0" borderId="38" xfId="61" applyFont="1" applyBorder="1" applyAlignment="1">
      <alignment horizontal="center" vertical="center"/>
      <protection/>
    </xf>
    <xf numFmtId="0" fontId="33" fillId="0" borderId="36" xfId="61" applyFont="1" applyBorder="1" applyAlignment="1">
      <alignment horizontal="center" vertical="center"/>
      <protection/>
    </xf>
    <xf numFmtId="0" fontId="33" fillId="0" borderId="39" xfId="61" applyFont="1" applyBorder="1" applyAlignment="1">
      <alignment horizontal="center" vertical="center"/>
      <protection/>
    </xf>
    <xf numFmtId="0" fontId="33" fillId="0" borderId="37" xfId="61" applyFont="1" applyBorder="1" applyAlignment="1">
      <alignment horizontal="center" vertical="center"/>
      <protection/>
    </xf>
    <xf numFmtId="0" fontId="34" fillId="0" borderId="33" xfId="61" applyFont="1" applyBorder="1" applyAlignment="1">
      <alignment horizontal="center" vertical="center"/>
      <protection/>
    </xf>
    <xf numFmtId="0" fontId="34" fillId="0" borderId="35" xfId="61" applyFont="1" applyBorder="1" applyAlignment="1">
      <alignment horizontal="center" vertical="center"/>
      <protection/>
    </xf>
    <xf numFmtId="0" fontId="34" fillId="0" borderId="33" xfId="61" applyFont="1" applyBorder="1" applyAlignment="1" quotePrefix="1">
      <alignment horizontal="center" vertical="center" wrapText="1"/>
      <protection/>
    </xf>
    <xf numFmtId="0" fontId="34" fillId="0" borderId="35" xfId="61" applyFont="1" applyBorder="1" applyAlignment="1" quotePrefix="1">
      <alignment horizontal="center" vertical="center" wrapText="1"/>
      <protection/>
    </xf>
    <xf numFmtId="0" fontId="41" fillId="0" borderId="0" xfId="62" applyFont="1" applyAlignment="1">
      <alignment horizontal="center" vertical="center"/>
      <protection/>
    </xf>
    <xf numFmtId="0" fontId="42" fillId="0" borderId="0" xfId="62" applyFont="1" applyAlignment="1">
      <alignment horizontal="center" vertical="center"/>
      <protection/>
    </xf>
    <xf numFmtId="0" fontId="6" fillId="0" borderId="0" xfId="62" applyFont="1" applyAlignment="1">
      <alignment horizontal="center" vertical="center"/>
      <protection/>
    </xf>
    <xf numFmtId="0" fontId="23" fillId="0" borderId="0" xfId="62" applyFont="1" applyAlignment="1">
      <alignment vertical="top" wrapText="1"/>
      <protection/>
    </xf>
    <xf numFmtId="49" fontId="23" fillId="0" borderId="0" xfId="62" applyNumberFormat="1" applyFont="1" applyAlignment="1">
      <alignment horizontal="center" vertical="top" wrapText="1"/>
      <protection/>
    </xf>
    <xf numFmtId="0" fontId="23" fillId="0" borderId="88" xfId="62" applyFont="1" applyBorder="1" applyAlignment="1">
      <alignment vertical="center" wrapText="1"/>
      <protection/>
    </xf>
    <xf numFmtId="0" fontId="23" fillId="0" borderId="121" xfId="62" applyFont="1" applyBorder="1" applyAlignment="1">
      <alignment vertical="center" wrapText="1"/>
      <protection/>
    </xf>
    <xf numFmtId="0" fontId="23" fillId="0" borderId="122" xfId="62" applyFont="1" applyBorder="1" applyAlignment="1">
      <alignment vertical="center" wrapText="1"/>
      <protection/>
    </xf>
    <xf numFmtId="0" fontId="23" fillId="0" borderId="82" xfId="62" applyFont="1" applyBorder="1" applyAlignment="1">
      <alignment vertical="center" wrapText="1"/>
      <protection/>
    </xf>
    <xf numFmtId="0" fontId="23" fillId="0" borderId="0" xfId="62" applyFont="1" applyBorder="1" applyAlignment="1">
      <alignment vertical="center" wrapText="1"/>
      <protection/>
    </xf>
    <xf numFmtId="0" fontId="23" fillId="0" borderId="41" xfId="62" applyFont="1" applyBorder="1" applyAlignment="1">
      <alignment vertical="center" wrapText="1"/>
      <protection/>
    </xf>
    <xf numFmtId="0" fontId="23" fillId="0" borderId="38" xfId="62" applyFont="1" applyBorder="1" applyAlignment="1">
      <alignment horizontal="center" vertical="center" wrapText="1"/>
      <protection/>
    </xf>
    <xf numFmtId="0" fontId="23" fillId="0" borderId="27" xfId="62" applyFont="1" applyBorder="1" applyAlignment="1">
      <alignment horizontal="center" vertical="center" wrapText="1"/>
      <protection/>
    </xf>
    <xf numFmtId="0" fontId="23" fillId="0" borderId="123" xfId="62" applyFont="1" applyBorder="1" applyAlignment="1">
      <alignment horizontal="center" vertical="center" wrapText="1"/>
      <protection/>
    </xf>
    <xf numFmtId="0" fontId="23" fillId="0" borderId="39"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63" xfId="62" applyFont="1" applyBorder="1" applyAlignment="1">
      <alignment horizontal="center" vertical="center" wrapText="1"/>
      <protection/>
    </xf>
    <xf numFmtId="0" fontId="23" fillId="0" borderId="66" xfId="62" applyFont="1" applyBorder="1" applyAlignment="1">
      <alignment horizontal="center" vertical="center"/>
      <protection/>
    </xf>
    <xf numFmtId="0" fontId="23" fillId="0" borderId="124" xfId="62" applyFont="1" applyBorder="1" applyAlignment="1">
      <alignment horizontal="center" vertical="center"/>
      <protection/>
    </xf>
    <xf numFmtId="189" fontId="23" fillId="0" borderId="70" xfId="62" applyNumberFormat="1" applyFont="1" applyBorder="1" applyAlignment="1" quotePrefix="1">
      <alignment horizontal="center" vertical="center"/>
      <protection/>
    </xf>
    <xf numFmtId="0" fontId="23" fillId="0" borderId="70" xfId="62" applyFont="1" applyBorder="1" applyAlignment="1">
      <alignment vertical="center"/>
      <protection/>
    </xf>
    <xf numFmtId="0" fontId="23" fillId="0" borderId="119" xfId="62" applyFont="1" applyBorder="1" applyAlignment="1">
      <alignment vertical="center"/>
      <protection/>
    </xf>
    <xf numFmtId="0" fontId="23" fillId="0" borderId="0" xfId="62" applyFont="1" applyBorder="1" applyAlignment="1">
      <alignment vertical="center"/>
      <protection/>
    </xf>
    <xf numFmtId="0" fontId="23" fillId="0" borderId="12" xfId="62" applyFont="1" applyBorder="1" applyAlignment="1">
      <alignment horizontal="center" vertical="center" shrinkToFit="1"/>
      <protection/>
    </xf>
    <xf numFmtId="0" fontId="23" fillId="0" borderId="0" xfId="62" applyFont="1" applyAlignment="1">
      <alignment vertical="top"/>
      <protection/>
    </xf>
    <xf numFmtId="189" fontId="23" fillId="0" borderId="78" xfId="62" applyNumberFormat="1" applyFont="1" applyBorder="1" applyAlignment="1" quotePrefix="1">
      <alignment horizontal="center" vertical="center"/>
      <protection/>
    </xf>
    <xf numFmtId="0" fontId="23" fillId="0" borderId="76" xfId="62" applyFont="1" applyBorder="1" applyAlignment="1">
      <alignment horizontal="center" vertical="center"/>
      <protection/>
    </xf>
    <xf numFmtId="0" fontId="23" fillId="0" borderId="0" xfId="62" applyFont="1" applyAlignment="1">
      <alignment vertical="center" shrinkToFit="1"/>
      <protection/>
    </xf>
    <xf numFmtId="0" fontId="23" fillId="0" borderId="88" xfId="62" applyFont="1" applyBorder="1" applyAlignment="1">
      <alignment horizontal="center" vertical="center"/>
      <protection/>
    </xf>
    <xf numFmtId="0" fontId="23" fillId="0" borderId="121" xfId="62" applyFont="1" applyBorder="1" applyAlignment="1">
      <alignment horizontal="center" vertical="center"/>
      <protection/>
    </xf>
    <xf numFmtId="0" fontId="23" fillId="0" borderId="122" xfId="62" applyFont="1" applyBorder="1" applyAlignment="1">
      <alignment horizontal="center" vertical="center"/>
      <protection/>
    </xf>
    <xf numFmtId="0" fontId="23" fillId="0" borderId="81" xfId="62" applyFont="1" applyBorder="1" applyAlignment="1">
      <alignment horizontal="center" vertical="center"/>
      <protection/>
    </xf>
    <xf numFmtId="0" fontId="23" fillId="0" borderId="32" xfId="62" applyFont="1" applyBorder="1" applyAlignment="1">
      <alignment horizontal="center" vertical="center"/>
      <protection/>
    </xf>
    <xf numFmtId="0" fontId="23" fillId="0" borderId="37" xfId="62" applyFont="1" applyBorder="1" applyAlignment="1">
      <alignment horizontal="center" vertical="center"/>
      <protection/>
    </xf>
    <xf numFmtId="0" fontId="23" fillId="0" borderId="0" xfId="62" applyFont="1" applyAlignment="1" quotePrefix="1">
      <alignment vertical="center"/>
      <protection/>
    </xf>
    <xf numFmtId="0" fontId="23" fillId="0" borderId="0" xfId="62" applyFont="1" applyAlignment="1">
      <alignment vertical="center" wrapText="1"/>
      <protection/>
    </xf>
    <xf numFmtId="0" fontId="23" fillId="0" borderId="0" xfId="62" applyFont="1" applyAlignment="1" quotePrefix="1">
      <alignment vertical="top" wrapText="1"/>
      <protection/>
    </xf>
    <xf numFmtId="0" fontId="23" fillId="0" borderId="83" xfId="62" applyFont="1" applyBorder="1" applyAlignment="1">
      <alignment horizontal="center" vertical="center" wrapText="1"/>
      <protection/>
    </xf>
    <xf numFmtId="0" fontId="23" fillId="0" borderId="81" xfId="62" applyFont="1" applyBorder="1" applyAlignment="1">
      <alignment horizontal="center" vertical="center" wrapText="1"/>
      <protection/>
    </xf>
    <xf numFmtId="189" fontId="23" fillId="0" borderId="84" xfId="62" applyNumberFormat="1" applyFont="1" applyBorder="1" applyAlignment="1" quotePrefix="1">
      <alignment horizontal="center" vertical="center"/>
      <protection/>
    </xf>
    <xf numFmtId="189" fontId="23" fillId="0" borderId="77" xfId="62" applyNumberFormat="1" applyFont="1" applyBorder="1" applyAlignment="1" quotePrefix="1">
      <alignment horizontal="center" vertical="center"/>
      <protection/>
    </xf>
    <xf numFmtId="189" fontId="23" fillId="0" borderId="125" xfId="62" applyNumberFormat="1" applyFont="1" applyBorder="1" applyAlignment="1" quotePrefix="1">
      <alignment horizontal="center" vertical="center"/>
      <protection/>
    </xf>
    <xf numFmtId="0" fontId="23" fillId="0" borderId="87" xfId="62" applyFont="1" applyBorder="1" applyAlignment="1">
      <alignment horizontal="center" vertical="center" shrinkToFit="1"/>
      <protection/>
    </xf>
    <xf numFmtId="0" fontId="23" fillId="0" borderId="75" xfId="62" applyFont="1" applyBorder="1" applyAlignment="1">
      <alignment horizontal="center" vertical="center" shrinkToFit="1"/>
      <protection/>
    </xf>
    <xf numFmtId="0" fontId="23" fillId="0" borderId="126" xfId="62" applyFont="1" applyBorder="1" applyAlignment="1">
      <alignment horizontal="center" vertical="center" shrinkToFit="1"/>
      <protection/>
    </xf>
    <xf numFmtId="178" fontId="23" fillId="0" borderId="84" xfId="62" applyNumberFormat="1" applyFont="1" applyBorder="1" applyAlignment="1" quotePrefix="1">
      <alignment horizontal="center" vertical="center"/>
      <protection/>
    </xf>
    <xf numFmtId="178" fontId="23" fillId="0" borderId="77" xfId="62" applyNumberFormat="1" applyFont="1" applyBorder="1" applyAlignment="1" quotePrefix="1">
      <alignment horizontal="center" vertical="center"/>
      <protection/>
    </xf>
    <xf numFmtId="178" fontId="23" fillId="0" borderId="125" xfId="62" applyNumberFormat="1" applyFont="1" applyBorder="1" applyAlignment="1" quotePrefix="1">
      <alignment horizontal="center" vertical="center"/>
      <protection/>
    </xf>
    <xf numFmtId="0" fontId="23" fillId="0" borderId="121" xfId="62" applyFont="1" applyBorder="1" applyAlignment="1">
      <alignment horizontal="left" vertical="center" wrapText="1"/>
      <protection/>
    </xf>
    <xf numFmtId="0" fontId="23" fillId="0" borderId="97" xfId="62" applyFont="1" applyBorder="1" applyAlignment="1">
      <alignment horizontal="left" vertical="center" wrapText="1"/>
      <protection/>
    </xf>
    <xf numFmtId="0" fontId="23" fillId="0" borderId="0" xfId="62" applyFont="1" applyBorder="1" applyAlignment="1">
      <alignment horizontal="left" vertical="center" wrapText="1"/>
      <protection/>
    </xf>
    <xf numFmtId="0" fontId="23" fillId="0" borderId="127" xfId="62" applyFont="1" applyBorder="1" applyAlignment="1">
      <alignment horizontal="left" vertical="center" wrapText="1"/>
      <protection/>
    </xf>
    <xf numFmtId="0" fontId="23" fillId="0" borderId="50" xfId="62" applyFont="1" applyBorder="1" applyAlignment="1">
      <alignment horizontal="left" vertical="center" wrapText="1"/>
      <protection/>
    </xf>
    <xf numFmtId="0" fontId="23" fillId="0" borderId="95" xfId="62" applyFont="1" applyBorder="1" applyAlignment="1">
      <alignment horizontal="left" vertical="center" wrapText="1"/>
      <protection/>
    </xf>
    <xf numFmtId="0" fontId="23" fillId="0" borderId="82" xfId="62" applyFont="1" applyBorder="1" applyAlignment="1">
      <alignment horizontal="left" vertical="center" wrapText="1"/>
      <protection/>
    </xf>
    <xf numFmtId="0" fontId="23" fillId="0" borderId="85" xfId="62" applyFont="1" applyBorder="1" applyAlignment="1">
      <alignment horizontal="left" vertical="center" wrapText="1"/>
      <protection/>
    </xf>
    <xf numFmtId="3" fontId="23" fillId="0" borderId="82" xfId="62" applyNumberFormat="1" applyFont="1" applyBorder="1" applyAlignment="1">
      <alignment horizontal="right" vertical="center" wrapText="1"/>
      <protection/>
    </xf>
    <xf numFmtId="3" fontId="23" fillId="0" borderId="0" xfId="62" applyNumberFormat="1" applyFont="1" applyBorder="1" applyAlignment="1">
      <alignment horizontal="right" vertical="center" wrapText="1"/>
      <protection/>
    </xf>
    <xf numFmtId="3" fontId="23" fillId="0" borderId="85" xfId="62" applyNumberFormat="1" applyFont="1" applyBorder="1" applyAlignment="1">
      <alignment horizontal="right" vertical="center" wrapText="1"/>
      <protection/>
    </xf>
    <xf numFmtId="3" fontId="23" fillId="0" borderId="50" xfId="62" applyNumberFormat="1" applyFont="1" applyBorder="1" applyAlignment="1">
      <alignment horizontal="right" vertical="center" wrapText="1"/>
      <protection/>
    </xf>
    <xf numFmtId="0" fontId="23" fillId="0" borderId="67" xfId="62" applyFont="1" applyBorder="1" applyAlignment="1">
      <alignment vertical="center" wrapText="1"/>
      <protection/>
    </xf>
    <xf numFmtId="0" fontId="23" fillId="0" borderId="40" xfId="62" applyFont="1" applyBorder="1" applyAlignment="1">
      <alignment vertical="center" wrapText="1"/>
      <protection/>
    </xf>
    <xf numFmtId="0" fontId="23" fillId="0" borderId="39" xfId="62" applyFont="1" applyBorder="1" applyAlignment="1">
      <alignment vertical="center" wrapText="1"/>
      <protection/>
    </xf>
    <xf numFmtId="0" fontId="23" fillId="0" borderId="32" xfId="62" applyFont="1" applyBorder="1" applyAlignment="1">
      <alignment vertical="center" wrapText="1"/>
      <protection/>
    </xf>
    <xf numFmtId="0" fontId="23" fillId="0" borderId="97" xfId="62" applyFont="1" applyBorder="1" applyAlignment="1">
      <alignment vertical="center" wrapText="1"/>
      <protection/>
    </xf>
    <xf numFmtId="0" fontId="23" fillId="0" borderId="127" xfId="62" applyFont="1" applyBorder="1" applyAlignment="1">
      <alignment vertical="center" wrapText="1"/>
      <protection/>
    </xf>
    <xf numFmtId="0" fontId="23" fillId="0" borderId="81" xfId="62" applyFont="1" applyBorder="1" applyAlignment="1">
      <alignment vertical="center" wrapText="1"/>
      <protection/>
    </xf>
    <xf numFmtId="0" fontId="23" fillId="0" borderId="63" xfId="62" applyFont="1" applyBorder="1" applyAlignment="1">
      <alignment vertical="center" wrapText="1"/>
      <protection/>
    </xf>
    <xf numFmtId="0" fontId="23" fillId="0" borderId="88" xfId="62" applyFont="1" applyBorder="1" applyAlignment="1">
      <alignment horizontal="center" vertical="center" wrapText="1"/>
      <protection/>
    </xf>
    <xf numFmtId="0" fontId="23" fillId="0" borderId="121" xfId="62" applyFont="1" applyBorder="1" applyAlignment="1">
      <alignment horizontal="center" vertical="center" wrapText="1"/>
      <protection/>
    </xf>
    <xf numFmtId="0" fontId="23" fillId="0" borderId="97" xfId="62" applyFont="1" applyBorder="1" applyAlignment="1">
      <alignment horizontal="center" vertical="center" wrapText="1"/>
      <protection/>
    </xf>
    <xf numFmtId="0" fontId="23" fillId="0" borderId="82" xfId="62" applyFont="1" applyBorder="1" applyAlignment="1">
      <alignment horizontal="center" vertical="center" wrapText="1"/>
      <protection/>
    </xf>
    <xf numFmtId="0" fontId="23" fillId="0" borderId="0" xfId="62" applyFont="1" applyBorder="1" applyAlignment="1">
      <alignment horizontal="center" vertical="center" wrapText="1"/>
      <protection/>
    </xf>
    <xf numFmtId="0" fontId="23" fillId="0" borderId="127" xfId="62" applyFont="1" applyBorder="1" applyAlignment="1">
      <alignment horizontal="center" vertical="center" wrapText="1"/>
      <protection/>
    </xf>
    <xf numFmtId="3" fontId="23" fillId="0" borderId="88" xfId="62" applyNumberFormat="1" applyFont="1" applyBorder="1" applyAlignment="1">
      <alignment horizontal="right" vertical="center" wrapText="1"/>
      <protection/>
    </xf>
    <xf numFmtId="3" fontId="23" fillId="0" borderId="121" xfId="62" applyNumberFormat="1" applyFont="1" applyBorder="1" applyAlignment="1">
      <alignment horizontal="right" vertical="center" wrapText="1"/>
      <protection/>
    </xf>
    <xf numFmtId="3" fontId="23" fillId="0" borderId="81" xfId="62" applyNumberFormat="1" applyFont="1" applyBorder="1" applyAlignment="1">
      <alignment horizontal="right" vertical="center" wrapText="1"/>
      <protection/>
    </xf>
    <xf numFmtId="3" fontId="23" fillId="0" borderId="32" xfId="62" applyNumberFormat="1" applyFont="1" applyBorder="1" applyAlignment="1">
      <alignment horizontal="right" vertical="center" wrapText="1"/>
      <protection/>
    </xf>
    <xf numFmtId="0" fontId="23" fillId="0" borderId="32" xfId="62" applyFont="1" applyBorder="1" applyAlignment="1">
      <alignment horizontal="left" vertical="center" wrapText="1"/>
      <protection/>
    </xf>
    <xf numFmtId="0" fontId="23" fillId="0" borderId="63" xfId="62" applyFont="1" applyBorder="1" applyAlignment="1">
      <alignment horizontal="left" vertical="center" wrapText="1"/>
      <protection/>
    </xf>
    <xf numFmtId="0" fontId="23" fillId="0" borderId="68" xfId="62" applyFont="1" applyBorder="1" applyAlignment="1">
      <alignment horizontal="left" vertical="center" wrapText="1"/>
      <protection/>
    </xf>
    <xf numFmtId="0" fontId="23" fillId="0" borderId="72" xfId="62" applyFont="1" applyBorder="1" applyAlignment="1">
      <alignment horizontal="left" vertical="center" wrapText="1"/>
      <protection/>
    </xf>
    <xf numFmtId="0" fontId="23" fillId="0" borderId="64" xfId="62" applyFont="1" applyBorder="1" applyAlignment="1">
      <alignment horizontal="left" vertical="center" wrapText="1"/>
      <protection/>
    </xf>
    <xf numFmtId="0" fontId="24" fillId="0" borderId="68" xfId="62" applyFont="1" applyBorder="1" applyAlignment="1">
      <alignment vertical="center" wrapText="1"/>
      <protection/>
    </xf>
    <xf numFmtId="0" fontId="24" fillId="0" borderId="99" xfId="62" applyFont="1" applyBorder="1" applyAlignment="1">
      <alignment vertical="center" wrapText="1"/>
      <protection/>
    </xf>
    <xf numFmtId="0" fontId="24" fillId="0" borderId="72" xfId="62" applyFont="1" applyBorder="1" applyAlignment="1">
      <alignment vertical="center" wrapText="1"/>
      <protection/>
    </xf>
    <xf numFmtId="0" fontId="24" fillId="0" borderId="128" xfId="62" applyFont="1" applyBorder="1" applyAlignment="1">
      <alignment vertical="center" wrapText="1"/>
      <protection/>
    </xf>
    <xf numFmtId="0" fontId="24" fillId="0" borderId="64" xfId="62" applyFont="1" applyBorder="1" applyAlignment="1">
      <alignment vertical="center" wrapText="1"/>
      <protection/>
    </xf>
    <xf numFmtId="0" fontId="24" fillId="0" borderId="129" xfId="62" applyFont="1" applyBorder="1" applyAlignment="1">
      <alignment vertical="center" wrapText="1"/>
      <protection/>
    </xf>
    <xf numFmtId="0" fontId="23" fillId="0" borderId="0" xfId="62" applyFont="1" applyAlignment="1">
      <alignment horizontal="center" vertical="top" wrapText="1"/>
      <protection/>
    </xf>
    <xf numFmtId="0" fontId="23" fillId="0" borderId="83" xfId="62" applyFont="1" applyBorder="1" applyAlignment="1">
      <alignment horizontal="center" vertical="center"/>
      <protection/>
    </xf>
    <xf numFmtId="0" fontId="23" fillId="0" borderId="27" xfId="62" applyFont="1" applyBorder="1" applyAlignment="1">
      <alignment horizontal="center" vertical="center"/>
      <protection/>
    </xf>
    <xf numFmtId="0" fontId="23" fillId="0" borderId="36" xfId="62" applyFont="1" applyBorder="1" applyAlignment="1">
      <alignment horizontal="center" vertical="center"/>
      <protection/>
    </xf>
    <xf numFmtId="0" fontId="23" fillId="0" borderId="85" xfId="62" applyFont="1" applyBorder="1" applyAlignment="1">
      <alignment horizontal="center" vertical="center" wrapText="1"/>
      <protection/>
    </xf>
    <xf numFmtId="0" fontId="23" fillId="0" borderId="50" xfId="62" applyFont="1" applyBorder="1" applyAlignment="1">
      <alignment horizontal="center" vertical="center" wrapText="1"/>
      <protection/>
    </xf>
    <xf numFmtId="0" fontId="23" fillId="0" borderId="95" xfId="62" applyFont="1" applyBorder="1" applyAlignment="1">
      <alignment horizontal="center" vertical="center" wrapText="1"/>
      <protection/>
    </xf>
    <xf numFmtId="0" fontId="23" fillId="0" borderId="49" xfId="62" applyFont="1" applyBorder="1" applyAlignment="1">
      <alignment vertical="center" wrapText="1"/>
      <protection/>
    </xf>
    <xf numFmtId="0" fontId="23" fillId="0" borderId="50" xfId="62" applyFont="1" applyBorder="1" applyAlignment="1">
      <alignment vertical="center" wrapText="1"/>
      <protection/>
    </xf>
    <xf numFmtId="0" fontId="23" fillId="0" borderId="95" xfId="62" applyFont="1" applyBorder="1" applyAlignment="1">
      <alignment vertical="center" wrapText="1"/>
      <protection/>
    </xf>
    <xf numFmtId="0" fontId="28" fillId="0" borderId="0" xfId="62" applyFont="1" applyAlignment="1">
      <alignment horizontal="center" vertical="center"/>
      <protection/>
    </xf>
    <xf numFmtId="0" fontId="23" fillId="0" borderId="0" xfId="62" applyFont="1" applyAlignment="1">
      <alignment horizontal="center" vertical="center" wrapText="1"/>
      <protection/>
    </xf>
    <xf numFmtId="10" fontId="23" fillId="0" borderId="80" xfId="62" applyNumberFormat="1" applyFont="1" applyBorder="1" applyAlignment="1">
      <alignment vertical="center"/>
      <protection/>
    </xf>
    <xf numFmtId="10" fontId="23" fillId="0" borderId="130" xfId="62" applyNumberFormat="1" applyFont="1" applyBorder="1" applyAlignment="1">
      <alignment vertical="center"/>
      <protection/>
    </xf>
    <xf numFmtId="10" fontId="23" fillId="0" borderId="64" xfId="62" applyNumberFormat="1" applyFont="1" applyBorder="1" applyAlignment="1">
      <alignment vertical="center"/>
      <protection/>
    </xf>
    <xf numFmtId="10" fontId="23" fillId="0" borderId="129" xfId="62" applyNumberFormat="1" applyFont="1" applyBorder="1" applyAlignment="1">
      <alignment vertical="center"/>
      <protection/>
    </xf>
    <xf numFmtId="0" fontId="23" fillId="0" borderId="79" xfId="62" applyFont="1" applyBorder="1" applyAlignment="1">
      <alignment vertical="center"/>
      <protection/>
    </xf>
    <xf numFmtId="0" fontId="23" fillId="0" borderId="80" xfId="62" applyFont="1" applyBorder="1" applyAlignment="1">
      <alignment vertical="center"/>
      <protection/>
    </xf>
    <xf numFmtId="0" fontId="23" fillId="0" borderId="74" xfId="62" applyFont="1" applyBorder="1" applyAlignment="1">
      <alignment vertical="center"/>
      <protection/>
    </xf>
    <xf numFmtId="0" fontId="23" fillId="0" borderId="64" xfId="62" applyFont="1" applyBorder="1" applyAlignment="1">
      <alignment vertical="center"/>
      <protection/>
    </xf>
    <xf numFmtId="178" fontId="23" fillId="0" borderId="55" xfId="62" applyNumberFormat="1" applyFont="1" applyBorder="1" applyAlignment="1" quotePrefix="1">
      <alignment horizontal="center" vertical="center"/>
      <protection/>
    </xf>
    <xf numFmtId="0" fontId="23" fillId="0" borderId="53" xfId="62" applyFont="1" applyBorder="1" applyAlignment="1">
      <alignment horizontal="center" vertical="center" shrinkToFit="1"/>
      <protection/>
    </xf>
    <xf numFmtId="0" fontId="23" fillId="0" borderId="118" xfId="62" applyFont="1" applyBorder="1" applyAlignment="1">
      <alignment horizontal="center" vertical="center" shrinkToFit="1"/>
      <protection/>
    </xf>
    <xf numFmtId="0" fontId="23" fillId="0" borderId="62" xfId="62" applyFont="1" applyBorder="1" applyAlignment="1">
      <alignment horizontal="center" vertical="center" shrinkToFit="1"/>
      <protection/>
    </xf>
    <xf numFmtId="0" fontId="23" fillId="0" borderId="85" xfId="62" applyFont="1" applyBorder="1" applyAlignment="1">
      <alignment vertical="center" wrapText="1"/>
      <protection/>
    </xf>
    <xf numFmtId="0" fontId="23" fillId="0" borderId="88" xfId="62" applyFont="1" applyBorder="1" applyAlignment="1">
      <alignment horizontal="left" vertical="center" wrapText="1"/>
      <protection/>
    </xf>
    <xf numFmtId="0" fontId="30" fillId="0" borderId="32" xfId="63" applyFont="1" applyBorder="1" applyAlignment="1" quotePrefix="1">
      <alignment horizontal="center" vertical="center"/>
      <protection/>
    </xf>
    <xf numFmtId="0" fontId="30" fillId="0" borderId="32" xfId="63" applyFont="1" applyBorder="1" applyAlignment="1">
      <alignment horizontal="center" vertical="center"/>
      <protection/>
    </xf>
    <xf numFmtId="0" fontId="32" fillId="0" borderId="27" xfId="63" applyFont="1" applyBorder="1" applyAlignment="1">
      <alignment vertical="center"/>
      <protection/>
    </xf>
    <xf numFmtId="0" fontId="31" fillId="0" borderId="14" xfId="63" applyFont="1" applyBorder="1" applyAlignment="1">
      <alignment horizontal="center" vertical="center"/>
      <protection/>
    </xf>
    <xf numFmtId="0" fontId="31" fillId="0" borderId="11" xfId="63" applyFont="1" applyBorder="1" applyAlignment="1">
      <alignment horizontal="center" vertical="center"/>
      <protection/>
    </xf>
    <xf numFmtId="0" fontId="31" fillId="0" borderId="13" xfId="63" applyFont="1" applyBorder="1" applyAlignment="1">
      <alignment horizontal="center" vertical="center"/>
      <protection/>
    </xf>
    <xf numFmtId="0" fontId="33" fillId="0" borderId="0" xfId="61" applyFont="1" applyBorder="1" applyAlignment="1">
      <alignment vertical="center" shrinkToFit="1"/>
      <protection/>
    </xf>
    <xf numFmtId="38" fontId="35" fillId="0" borderId="80" xfId="49" applyFont="1" applyBorder="1" applyAlignment="1">
      <alignment vertical="center" shrinkToFit="1"/>
    </xf>
    <xf numFmtId="38" fontId="35" fillId="0" borderId="72" xfId="49" applyFont="1" applyBorder="1" applyAlignment="1">
      <alignment vertical="center" shrinkToFit="1"/>
    </xf>
    <xf numFmtId="38" fontId="35" fillId="0" borderId="64" xfId="49" applyFont="1" applyBorder="1" applyAlignment="1">
      <alignment vertical="center" shrinkToFit="1"/>
    </xf>
    <xf numFmtId="0" fontId="33" fillId="0" borderId="75" xfId="61" applyFont="1" applyBorder="1" applyAlignment="1">
      <alignment horizontal="center" vertical="center" shrinkToFit="1"/>
      <protection/>
    </xf>
    <xf numFmtId="0" fontId="33" fillId="0" borderId="51" xfId="61" applyFont="1" applyBorder="1" applyAlignment="1">
      <alignment horizontal="center" vertical="center" shrinkToFit="1"/>
      <protection/>
    </xf>
    <xf numFmtId="38" fontId="39" fillId="0" borderId="80" xfId="49" applyFont="1" applyBorder="1" applyAlignment="1">
      <alignment vertical="center" shrinkToFit="1"/>
    </xf>
    <xf numFmtId="38" fontId="39" fillId="0" borderId="64" xfId="49" applyFont="1" applyBorder="1" applyAlignment="1">
      <alignment vertical="center" shrinkToFit="1"/>
    </xf>
    <xf numFmtId="0" fontId="33" fillId="0" borderId="33" xfId="61" applyFont="1" applyBorder="1" applyAlignment="1">
      <alignment horizontal="center" vertical="center" shrinkToFit="1"/>
      <protection/>
    </xf>
    <xf numFmtId="0" fontId="33" fillId="0" borderId="35" xfId="61" applyFont="1" applyBorder="1" applyAlignment="1">
      <alignment horizontal="center" vertical="center" shrinkToFit="1"/>
      <protection/>
    </xf>
    <xf numFmtId="0" fontId="33" fillId="0" borderId="27" xfId="61" applyFont="1" applyBorder="1" applyAlignment="1">
      <alignment horizontal="center" vertical="center" shrinkToFit="1"/>
      <protection/>
    </xf>
    <xf numFmtId="0" fontId="33" fillId="0" borderId="32" xfId="61" applyFont="1" applyBorder="1" applyAlignment="1">
      <alignment horizontal="center" vertical="center" shrinkToFit="1"/>
      <protection/>
    </xf>
    <xf numFmtId="38" fontId="36" fillId="0" borderId="80" xfId="49" applyFont="1" applyBorder="1" applyAlignment="1">
      <alignment vertical="center" shrinkToFit="1"/>
    </xf>
    <xf numFmtId="38" fontId="36" fillId="0" borderId="64" xfId="49" applyFont="1" applyBorder="1" applyAlignment="1">
      <alignment vertical="center" shrinkToFit="1"/>
    </xf>
    <xf numFmtId="38" fontId="35" fillId="0" borderId="33" xfId="49" applyFont="1" applyBorder="1" applyAlignment="1">
      <alignment vertical="center" shrinkToFit="1"/>
    </xf>
    <xf numFmtId="38" fontId="35" fillId="0" borderId="34" xfId="49" applyFont="1" applyBorder="1" applyAlignment="1">
      <alignment vertical="center" shrinkToFit="1"/>
    </xf>
    <xf numFmtId="38" fontId="35" fillId="0" borderId="35" xfId="49" applyFont="1" applyBorder="1" applyAlignment="1">
      <alignment vertical="center" shrinkToFit="1"/>
    </xf>
    <xf numFmtId="38" fontId="36" fillId="0" borderId="79" xfId="49" applyFont="1" applyBorder="1" applyAlignment="1">
      <alignment vertical="center" shrinkToFit="1"/>
    </xf>
    <xf numFmtId="38" fontId="36" fillId="0" borderId="74" xfId="49" applyFont="1" applyBorder="1" applyAlignment="1">
      <alignment vertical="center" shrinkToFit="1"/>
    </xf>
    <xf numFmtId="38" fontId="38" fillId="0" borderId="80" xfId="49" applyFont="1" applyBorder="1" applyAlignment="1">
      <alignment vertical="center" shrinkToFit="1"/>
    </xf>
    <xf numFmtId="38" fontId="38" fillId="0" borderId="64" xfId="49" applyFont="1" applyBorder="1" applyAlignment="1">
      <alignment vertical="center" shrinkToFit="1"/>
    </xf>
    <xf numFmtId="38" fontId="36" fillId="0" borderId="33" xfId="49" applyFont="1" applyBorder="1" applyAlignment="1">
      <alignment vertical="center" shrinkToFit="1"/>
    </xf>
    <xf numFmtId="38" fontId="36" fillId="0" borderId="35" xfId="49" applyFont="1" applyBorder="1" applyAlignment="1">
      <alignment vertical="center" shrinkToFit="1"/>
    </xf>
    <xf numFmtId="38" fontId="35" fillId="0" borderId="79" xfId="49" applyFont="1" applyBorder="1" applyAlignment="1">
      <alignment vertical="center" shrinkToFit="1"/>
    </xf>
    <xf numFmtId="38" fontId="35" fillId="0" borderId="71" xfId="49" applyFont="1" applyBorder="1" applyAlignment="1">
      <alignment vertical="center" shrinkToFit="1"/>
    </xf>
    <xf numFmtId="38" fontId="35" fillId="0" borderId="74" xfId="49" applyFont="1" applyBorder="1" applyAlignment="1">
      <alignment vertical="center" shrinkToFit="1"/>
    </xf>
    <xf numFmtId="0" fontId="24" fillId="0" borderId="0" xfId="61" applyFont="1" applyAlignment="1">
      <alignment vertical="center" shrinkToFit="1"/>
      <protection/>
    </xf>
    <xf numFmtId="38" fontId="37" fillId="0" borderId="33" xfId="49" applyFont="1" applyBorder="1" applyAlignment="1">
      <alignment vertical="center" shrinkToFit="1"/>
    </xf>
    <xf numFmtId="38" fontId="37" fillId="0" borderId="34" xfId="49" applyFont="1" applyBorder="1" applyAlignment="1">
      <alignment vertical="center" shrinkToFit="1"/>
    </xf>
    <xf numFmtId="38" fontId="37" fillId="0" borderId="35" xfId="49" applyFont="1" applyBorder="1" applyAlignment="1">
      <alignment vertical="center" shrinkToFit="1"/>
    </xf>
    <xf numFmtId="38" fontId="37" fillId="0" borderId="80" xfId="49" applyFont="1" applyBorder="1" applyAlignment="1">
      <alignment vertical="center" shrinkToFit="1"/>
    </xf>
    <xf numFmtId="38" fontId="37" fillId="0" borderId="72" xfId="49" applyFont="1" applyBorder="1" applyAlignment="1">
      <alignment vertical="center" shrinkToFit="1"/>
    </xf>
    <xf numFmtId="38" fontId="37" fillId="0" borderId="64" xfId="49" applyFont="1" applyBorder="1" applyAlignment="1">
      <alignment vertical="center" shrinkToFit="1"/>
    </xf>
    <xf numFmtId="38" fontId="37" fillId="0" borderId="79" xfId="49" applyFont="1" applyBorder="1" applyAlignment="1">
      <alignment vertical="center" shrinkToFit="1"/>
    </xf>
    <xf numFmtId="38" fontId="37" fillId="0" borderId="71" xfId="49" applyFont="1" applyBorder="1" applyAlignment="1">
      <alignment vertical="center" shrinkToFit="1"/>
    </xf>
    <xf numFmtId="38" fontId="37" fillId="0" borderId="74" xfId="49" applyFont="1" applyBorder="1" applyAlignment="1">
      <alignment vertical="center" shrinkToFit="1"/>
    </xf>
    <xf numFmtId="38" fontId="39" fillId="0" borderId="130" xfId="49" applyFont="1" applyBorder="1" applyAlignment="1">
      <alignment vertical="center" shrinkToFit="1"/>
    </xf>
    <xf numFmtId="38" fontId="39" fillId="0" borderId="129" xfId="49" applyFont="1" applyBorder="1" applyAlignment="1">
      <alignment vertical="center" shrinkToFit="1"/>
    </xf>
    <xf numFmtId="38" fontId="38" fillId="0" borderId="33" xfId="49" applyFont="1" applyBorder="1" applyAlignment="1">
      <alignment vertical="center" shrinkToFit="1"/>
    </xf>
    <xf numFmtId="38" fontId="38" fillId="0" borderId="35" xfId="49" applyFont="1" applyBorder="1" applyAlignment="1">
      <alignment vertical="center" shrinkToFit="1"/>
    </xf>
    <xf numFmtId="38" fontId="39" fillId="0" borderId="33" xfId="49" applyFont="1" applyBorder="1" applyAlignment="1">
      <alignment vertical="center" shrinkToFit="1"/>
    </xf>
    <xf numFmtId="38" fontId="39" fillId="0" borderId="35" xfId="49" applyFont="1" applyBorder="1" applyAlignment="1">
      <alignment vertical="center" shrinkToFit="1"/>
    </xf>
    <xf numFmtId="0" fontId="37" fillId="0" borderId="33" xfId="61" applyFont="1" applyBorder="1" applyAlignment="1">
      <alignment vertical="center" shrinkToFit="1"/>
      <protection/>
    </xf>
    <xf numFmtId="0" fontId="37" fillId="0" borderId="34" xfId="61" applyFont="1" applyBorder="1" applyAlignment="1">
      <alignment vertical="center" shrinkToFit="1"/>
      <protection/>
    </xf>
    <xf numFmtId="0" fontId="37" fillId="0" borderId="35" xfId="61" applyFont="1" applyBorder="1" applyAlignment="1">
      <alignment vertical="center" shrinkToFit="1"/>
      <protection/>
    </xf>
    <xf numFmtId="0" fontId="38" fillId="0" borderId="33" xfId="61" applyFont="1" applyBorder="1" applyAlignment="1">
      <alignment vertical="center" shrinkToFit="1"/>
      <protection/>
    </xf>
    <xf numFmtId="0" fontId="38" fillId="0" borderId="35" xfId="61" applyFont="1" applyBorder="1" applyAlignment="1">
      <alignment vertical="center" shrinkToFit="1"/>
      <protection/>
    </xf>
    <xf numFmtId="38" fontId="38" fillId="0" borderId="79" xfId="49" applyFont="1" applyBorder="1" applyAlignment="1">
      <alignment vertical="center" shrinkToFit="1"/>
    </xf>
    <xf numFmtId="38" fontId="38" fillId="0" borderId="74" xfId="49" applyFont="1" applyBorder="1" applyAlignment="1">
      <alignment vertical="center" shrinkToFit="1"/>
    </xf>
    <xf numFmtId="0" fontId="33" fillId="0" borderId="41" xfId="61" applyFont="1" applyBorder="1" applyAlignment="1">
      <alignment vertical="center" shrinkToFit="1"/>
      <protection/>
    </xf>
    <xf numFmtId="0" fontId="33" fillId="0" borderId="33" xfId="61" applyFont="1" applyBorder="1" applyAlignment="1">
      <alignment vertical="center" shrinkToFit="1"/>
      <protection/>
    </xf>
    <xf numFmtId="0" fontId="33" fillId="0" borderId="35" xfId="61" applyFont="1" applyBorder="1" applyAlignment="1">
      <alignment vertical="center" shrinkToFit="1"/>
      <protection/>
    </xf>
    <xf numFmtId="0" fontId="35" fillId="0" borderId="33" xfId="61" applyFont="1" applyBorder="1" applyAlignment="1">
      <alignment horizontal="center" vertical="center" shrinkToFit="1"/>
      <protection/>
    </xf>
    <xf numFmtId="0" fontId="35" fillId="0" borderId="34" xfId="61" applyFont="1" applyBorder="1" applyAlignment="1">
      <alignment horizontal="center" vertical="center" shrinkToFit="1"/>
      <protection/>
    </xf>
    <xf numFmtId="0" fontId="35" fillId="0" borderId="35" xfId="61" applyFont="1" applyBorder="1" applyAlignment="1">
      <alignment horizontal="center" vertical="center" shrinkToFit="1"/>
      <protection/>
    </xf>
    <xf numFmtId="0" fontId="36" fillId="0" borderId="33" xfId="61" applyFont="1" applyBorder="1" applyAlignment="1">
      <alignment horizontal="center" vertical="center" shrinkToFit="1"/>
      <protection/>
    </xf>
    <xf numFmtId="0" fontId="36" fillId="0" borderId="35" xfId="61" applyFont="1" applyBorder="1" applyAlignment="1">
      <alignment horizontal="center" vertical="center" shrinkToFit="1"/>
      <protection/>
    </xf>
    <xf numFmtId="0" fontId="37" fillId="0" borderId="33" xfId="61" applyFont="1" applyBorder="1" applyAlignment="1">
      <alignment horizontal="center" vertical="center" shrinkToFit="1"/>
      <protection/>
    </xf>
    <xf numFmtId="0" fontId="37" fillId="0" borderId="34" xfId="61" applyFont="1" applyBorder="1" applyAlignment="1">
      <alignment horizontal="center" vertical="center" shrinkToFit="1"/>
      <protection/>
    </xf>
    <xf numFmtId="0" fontId="37" fillId="0" borderId="35" xfId="61" applyFont="1" applyBorder="1" applyAlignment="1">
      <alignment horizontal="center" vertical="center" shrinkToFit="1"/>
      <protection/>
    </xf>
    <xf numFmtId="0" fontId="38" fillId="0" borderId="33" xfId="61" applyFont="1" applyBorder="1" applyAlignment="1">
      <alignment horizontal="center" vertical="center" shrinkToFit="1"/>
      <protection/>
    </xf>
    <xf numFmtId="0" fontId="38" fillId="0" borderId="35" xfId="61" applyFont="1" applyBorder="1" applyAlignment="1">
      <alignment horizontal="center" vertical="center" shrinkToFit="1"/>
      <protection/>
    </xf>
    <xf numFmtId="0" fontId="35" fillId="0" borderId="33" xfId="61" applyFont="1" applyBorder="1" applyAlignment="1">
      <alignment vertical="center" shrinkToFit="1"/>
      <protection/>
    </xf>
    <xf numFmtId="0" fontId="35" fillId="0" borderId="34" xfId="61" applyFont="1" applyBorder="1" applyAlignment="1">
      <alignment vertical="center" shrinkToFit="1"/>
      <protection/>
    </xf>
    <xf numFmtId="0" fontId="35" fillId="0" borderId="35" xfId="61" applyFont="1" applyBorder="1" applyAlignment="1">
      <alignment vertical="center" shrinkToFit="1"/>
      <protection/>
    </xf>
    <xf numFmtId="0" fontId="36" fillId="0" borderId="33" xfId="61" applyFont="1" applyBorder="1" applyAlignment="1">
      <alignment vertical="center" shrinkToFit="1"/>
      <protection/>
    </xf>
    <xf numFmtId="0" fontId="36" fillId="0" borderId="35" xfId="61" applyFont="1" applyBorder="1" applyAlignment="1">
      <alignment vertical="center" shrinkToFit="1"/>
      <protection/>
    </xf>
    <xf numFmtId="0" fontId="4" fillId="0" borderId="11" xfId="0" applyFont="1" applyBorder="1" applyAlignment="1">
      <alignment vertical="center"/>
    </xf>
    <xf numFmtId="0" fontId="4" fillId="0" borderId="13" xfId="0" applyFont="1" applyBorder="1" applyAlignment="1">
      <alignment vertical="center"/>
    </xf>
    <xf numFmtId="0" fontId="26" fillId="0" borderId="14" xfId="0" applyFont="1" applyBorder="1" applyAlignment="1">
      <alignment horizontal="distributed" vertical="center"/>
    </xf>
    <xf numFmtId="0" fontId="26" fillId="0" borderId="11" xfId="0" applyFont="1" applyBorder="1" applyAlignment="1">
      <alignment horizontal="distributed" vertical="center"/>
    </xf>
    <xf numFmtId="0" fontId="26"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1"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0" borderId="39" xfId="0" applyFont="1" applyBorder="1" applyAlignment="1">
      <alignment horizontal="right" vertical="center"/>
    </xf>
    <xf numFmtId="0" fontId="4" fillId="0" borderId="32" xfId="0" applyFont="1" applyBorder="1" applyAlignment="1">
      <alignment horizontal="right" vertical="center"/>
    </xf>
    <xf numFmtId="0" fontId="26" fillId="0" borderId="27" xfId="0" applyFont="1" applyBorder="1" applyAlignment="1">
      <alignment horizontal="center" vertical="center"/>
    </xf>
    <xf numFmtId="0" fontId="26" fillId="0" borderId="36" xfId="0" applyFont="1" applyBorder="1" applyAlignment="1">
      <alignment horizontal="center" vertical="center"/>
    </xf>
    <xf numFmtId="0" fontId="26" fillId="0" borderId="32" xfId="0" applyFont="1" applyBorder="1" applyAlignment="1">
      <alignment horizontal="center" vertical="center"/>
    </xf>
    <xf numFmtId="0" fontId="26" fillId="0" borderId="37" xfId="0" applyFont="1" applyBorder="1" applyAlignment="1">
      <alignment horizontal="center" vertical="center"/>
    </xf>
    <xf numFmtId="0" fontId="4" fillId="0" borderId="38" xfId="0" applyFont="1" applyBorder="1" applyAlignment="1">
      <alignment horizontal="right" vertical="center"/>
    </xf>
    <xf numFmtId="0" fontId="4" fillId="0" borderId="27" xfId="0" applyFont="1" applyBorder="1" applyAlignment="1">
      <alignment horizontal="right"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2" xfId="0" applyFont="1" applyBorder="1" applyAlignment="1">
      <alignment horizontal="center" vertical="center"/>
    </xf>
    <xf numFmtId="0" fontId="4" fillId="0" borderId="38" xfId="0" applyFont="1" applyBorder="1" applyAlignment="1" quotePrefix="1">
      <alignment horizontal="center"/>
    </xf>
    <xf numFmtId="0" fontId="4" fillId="0" borderId="27" xfId="0" applyFont="1" applyBorder="1" applyAlignment="1" quotePrefix="1">
      <alignment horizontal="center"/>
    </xf>
    <xf numFmtId="0" fontId="4" fillId="0" borderId="36" xfId="0" applyFont="1" applyBorder="1" applyAlignment="1" quotePrefix="1">
      <alignment horizontal="center"/>
    </xf>
    <xf numFmtId="0" fontId="4" fillId="0" borderId="40" xfId="0" applyFont="1" applyBorder="1" applyAlignment="1" quotePrefix="1">
      <alignment horizontal="center"/>
    </xf>
    <xf numFmtId="0" fontId="4" fillId="0" borderId="0" xfId="0" applyFont="1" applyBorder="1" applyAlignment="1" quotePrefix="1">
      <alignment horizontal="center"/>
    </xf>
    <xf numFmtId="0" fontId="4" fillId="0" borderId="41" xfId="0" applyFont="1" applyBorder="1" applyAlignment="1" quotePrefix="1">
      <alignment horizontal="center"/>
    </xf>
    <xf numFmtId="0" fontId="25" fillId="0" borderId="14"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xf>
    <xf numFmtId="0" fontId="4" fillId="0" borderId="36"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xf>
    <xf numFmtId="0" fontId="4" fillId="0" borderId="0" xfId="0" applyFont="1" applyBorder="1" applyAlignment="1">
      <alignment horizontal="center"/>
    </xf>
    <xf numFmtId="0" fontId="4" fillId="0" borderId="32" xfId="0" applyFont="1" applyBorder="1" applyAlignment="1">
      <alignment horizontal="center"/>
    </xf>
    <xf numFmtId="38" fontId="0" fillId="0" borderId="0" xfId="49" applyFont="1" applyBorder="1" applyAlignment="1">
      <alignment vertical="center"/>
    </xf>
    <xf numFmtId="38" fontId="0" fillId="0" borderId="32" xfId="49" applyFont="1" applyBorder="1" applyAlignment="1">
      <alignment horizontal="right" vertical="center"/>
    </xf>
    <xf numFmtId="38" fontId="3" fillId="0" borderId="11" xfId="49" applyFont="1" applyBorder="1" applyAlignment="1">
      <alignment vertical="center"/>
    </xf>
    <xf numFmtId="38" fontId="20" fillId="0" borderId="11" xfId="49" applyFont="1" applyFill="1" applyBorder="1" applyAlignment="1">
      <alignment vertical="center"/>
    </xf>
    <xf numFmtId="0" fontId="18" fillId="0" borderId="131" xfId="0" applyFont="1" applyBorder="1" applyAlignment="1" quotePrefix="1">
      <alignment horizontal="center" vertical="center"/>
    </xf>
    <xf numFmtId="0" fontId="18" fillId="0" borderId="132" xfId="0" applyFont="1" applyBorder="1" applyAlignment="1" quotePrefix="1">
      <alignment horizontal="center" vertical="center"/>
    </xf>
    <xf numFmtId="0" fontId="18" fillId="0" borderId="91" xfId="0" applyFont="1" applyBorder="1" applyAlignment="1" quotePrefix="1">
      <alignment horizontal="center" vertical="center"/>
    </xf>
    <xf numFmtId="0" fontId="0" fillId="0" borderId="0" xfId="0" applyFont="1" applyBorder="1" applyAlignment="1">
      <alignment vertical="center"/>
    </xf>
    <xf numFmtId="0" fontId="0" fillId="0" borderId="23" xfId="0" applyFont="1" applyBorder="1" applyAlignment="1">
      <alignment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12" fillId="0" borderId="33" xfId="0" applyFont="1" applyBorder="1" applyAlignment="1" quotePrefix="1">
      <alignment horizontal="center" vertical="center" wrapText="1"/>
    </xf>
    <xf numFmtId="0" fontId="12" fillId="0" borderId="35" xfId="0" applyFont="1" applyBorder="1" applyAlignment="1" quotePrefix="1">
      <alignment horizontal="center" vertical="center" wrapText="1"/>
    </xf>
    <xf numFmtId="0" fontId="13" fillId="0" borderId="11" xfId="0" applyFont="1" applyBorder="1" applyAlignment="1">
      <alignment vertical="center"/>
    </xf>
    <xf numFmtId="0" fontId="13" fillId="0" borderId="25" xfId="0" applyFont="1" applyBorder="1" applyAlignment="1">
      <alignment vertical="center"/>
    </xf>
    <xf numFmtId="0" fontId="16" fillId="0" borderId="105" xfId="0" applyFont="1" applyBorder="1" applyAlignment="1" quotePrefix="1">
      <alignment horizontal="left" vertical="center"/>
    </xf>
    <xf numFmtId="0" fontId="16" fillId="0" borderId="106" xfId="0" applyFont="1" applyBorder="1" applyAlignment="1" quotePrefix="1">
      <alignment horizontal="left"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6" xfId="0" applyFont="1" applyBorder="1" applyAlignment="1">
      <alignment horizontal="center" vertical="center"/>
    </xf>
    <xf numFmtId="0" fontId="8" fillId="0" borderId="100" xfId="0" applyFont="1" applyBorder="1" applyAlignment="1">
      <alignment horizontal="center" vertical="center"/>
    </xf>
    <xf numFmtId="0" fontId="8" fillId="0" borderId="37" xfId="0" applyFont="1" applyBorder="1" applyAlignment="1">
      <alignment horizontal="center" vertical="center"/>
    </xf>
    <xf numFmtId="0" fontId="5" fillId="0" borderId="0" xfId="64" applyFont="1" applyAlignment="1">
      <alignment horizontal="left" vertical="top" wrapText="1"/>
      <protection/>
    </xf>
    <xf numFmtId="0" fontId="5" fillId="0" borderId="0" xfId="64" applyFont="1" applyAlignment="1">
      <alignment vertical="top" wrapText="1"/>
      <protection/>
    </xf>
    <xf numFmtId="0" fontId="5" fillId="0" borderId="0" xfId="64" applyFont="1" applyAlignment="1" quotePrefix="1">
      <alignment horizontal="left" vertical="top" wrapText="1"/>
      <protection/>
    </xf>
    <xf numFmtId="0" fontId="5" fillId="0" borderId="0" xfId="64" applyFont="1" applyAlignment="1" quotePrefix="1">
      <alignment horizontal="left" vertical="top"/>
      <protection/>
    </xf>
    <xf numFmtId="0" fontId="5" fillId="0" borderId="0" xfId="64" applyFont="1" applyAlignment="1">
      <alignment horizontal="left" vertical="top"/>
      <protection/>
    </xf>
    <xf numFmtId="0" fontId="13" fillId="0" borderId="0" xfId="64" applyFont="1" applyAlignment="1">
      <alignment vertical="top"/>
      <protection/>
    </xf>
    <xf numFmtId="0" fontId="9" fillId="0" borderId="0" xfId="64" applyFont="1" applyAlignment="1">
      <alignment horizontal="center" vertical="top"/>
      <protection/>
    </xf>
    <xf numFmtId="49" fontId="5" fillId="0" borderId="0" xfId="64" applyNumberFormat="1" applyFont="1" applyAlignment="1" quotePrefix="1">
      <alignment horizontal="left" vertical="top" wrapText="1"/>
      <protection/>
    </xf>
    <xf numFmtId="49" fontId="5" fillId="0" borderId="0" xfId="64" applyNumberFormat="1" applyFont="1" applyAlignment="1">
      <alignment vertical="top" wrapText="1"/>
      <protection/>
    </xf>
    <xf numFmtId="0" fontId="5" fillId="0" borderId="0" xfId="64" applyFont="1" applyAlignment="1">
      <alignment horizontal="center" vertical="top" wrapText="1"/>
      <protection/>
    </xf>
    <xf numFmtId="191" fontId="5" fillId="0" borderId="0" xfId="64" applyNumberFormat="1" applyFont="1" applyAlignment="1">
      <alignment vertical="top" wrapText="1"/>
      <protection/>
    </xf>
    <xf numFmtId="178" fontId="13" fillId="0" borderId="114" xfId="0" applyNumberFormat="1" applyFont="1" applyBorder="1" applyAlignment="1">
      <alignment/>
    </xf>
    <xf numFmtId="178" fontId="13" fillId="0" borderId="133" xfId="0" applyNumberFormat="1" applyFont="1" applyBorder="1" applyAlignment="1">
      <alignment/>
    </xf>
    <xf numFmtId="178" fontId="13" fillId="36" borderId="116" xfId="0" applyNumberFormat="1" applyFont="1" applyFill="1" applyBorder="1" applyAlignment="1">
      <alignment/>
    </xf>
    <xf numFmtId="178" fontId="13" fillId="36" borderId="134" xfId="0" applyNumberFormat="1" applyFont="1" applyFill="1" applyBorder="1" applyAlignment="1">
      <alignment/>
    </xf>
    <xf numFmtId="178" fontId="13" fillId="36" borderId="135" xfId="0" applyNumberFormat="1" applyFont="1" applyFill="1" applyBorder="1" applyAlignment="1">
      <alignment/>
    </xf>
    <xf numFmtId="178" fontId="13" fillId="36" borderId="111" xfId="0" applyNumberFormat="1" applyFont="1" applyFill="1" applyBorder="1" applyAlignment="1">
      <alignment/>
    </xf>
    <xf numFmtId="0" fontId="7" fillId="37" borderId="38"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36"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118"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62" xfId="0" applyFont="1" applyFill="1" applyBorder="1" applyAlignment="1">
      <alignment horizontal="center" vertical="center"/>
    </xf>
    <xf numFmtId="0" fontId="11" fillId="37" borderId="75" xfId="0" applyFont="1" applyFill="1" applyBorder="1" applyAlignment="1">
      <alignment horizontal="center" vertical="center"/>
    </xf>
    <xf numFmtId="0" fontId="11" fillId="37" borderId="51" xfId="0" applyFont="1" applyFill="1" applyBorder="1" applyAlignment="1">
      <alignment horizontal="center" vertical="center"/>
    </xf>
    <xf numFmtId="0" fontId="47" fillId="37" borderId="32" xfId="0" applyFont="1" applyFill="1" applyBorder="1" applyAlignment="1" quotePrefix="1">
      <alignment horizontal="center" vertical="center"/>
    </xf>
    <xf numFmtId="0" fontId="17" fillId="37" borderId="55" xfId="0" applyFont="1" applyFill="1" applyBorder="1" applyAlignment="1">
      <alignment horizontal="center" vertical="center"/>
    </xf>
    <xf numFmtId="0" fontId="17" fillId="37" borderId="77" xfId="0" applyFont="1" applyFill="1" applyBorder="1" applyAlignment="1">
      <alignment horizontal="center" vertical="center"/>
    </xf>
    <xf numFmtId="0" fontId="17" fillId="37" borderId="136" xfId="0" applyFont="1" applyFill="1" applyBorder="1" applyAlignment="1">
      <alignment horizontal="center" vertical="center"/>
    </xf>
    <xf numFmtId="0" fontId="17" fillId="37" borderId="53" xfId="0" applyFont="1" applyFill="1" applyBorder="1" applyAlignment="1">
      <alignment horizontal="center" vertical="center"/>
    </xf>
    <xf numFmtId="0" fontId="17" fillId="37" borderId="118" xfId="0" applyFont="1" applyFill="1" applyBorder="1" applyAlignment="1">
      <alignment horizontal="center" vertical="center"/>
    </xf>
    <xf numFmtId="0" fontId="17" fillId="37" borderId="137" xfId="0" applyFont="1" applyFill="1" applyBorder="1" applyAlignment="1">
      <alignment horizontal="center" vertical="center"/>
    </xf>
    <xf numFmtId="0" fontId="8" fillId="37" borderId="0" xfId="0" applyFont="1" applyFill="1" applyBorder="1" applyAlignment="1">
      <alignment shrinkToFit="1"/>
    </xf>
    <xf numFmtId="0" fontId="17" fillId="37" borderId="138" xfId="0" applyFont="1" applyFill="1" applyBorder="1" applyAlignment="1">
      <alignment horizontal="center" vertical="center"/>
    </xf>
    <xf numFmtId="0" fontId="17" fillId="37" borderId="139" xfId="0" applyFont="1" applyFill="1" applyBorder="1" applyAlignment="1">
      <alignment horizontal="center" vertical="center"/>
    </xf>
    <xf numFmtId="0" fontId="17" fillId="37" borderId="86" xfId="0" applyFont="1" applyFill="1" applyBorder="1" applyAlignment="1">
      <alignment horizontal="center" vertical="center"/>
    </xf>
    <xf numFmtId="0" fontId="17" fillId="37" borderId="96" xfId="0" applyFont="1" applyFill="1" applyBorder="1" applyAlignment="1">
      <alignment horizontal="center" vertical="center"/>
    </xf>
    <xf numFmtId="0" fontId="0" fillId="37" borderId="24" xfId="0" applyFill="1" applyBorder="1" applyAlignment="1">
      <alignment horizontal="center" vertical="center"/>
    </xf>
    <xf numFmtId="0" fontId="0" fillId="37" borderId="13" xfId="0" applyFill="1" applyBorder="1" applyAlignment="1">
      <alignment horizontal="center" vertical="center"/>
    </xf>
    <xf numFmtId="0" fontId="8" fillId="37" borderId="20" xfId="0" applyFont="1" applyFill="1" applyBorder="1" applyAlignment="1">
      <alignment/>
    </xf>
    <xf numFmtId="0" fontId="17" fillId="37" borderId="140" xfId="0" applyFont="1" applyFill="1" applyBorder="1" applyAlignment="1">
      <alignment horizontal="center" vertical="center"/>
    </xf>
    <xf numFmtId="0" fontId="17" fillId="37" borderId="141" xfId="0" applyFont="1" applyFill="1" applyBorder="1" applyAlignment="1">
      <alignment horizontal="center" vertical="center"/>
    </xf>
    <xf numFmtId="0" fontId="17" fillId="37" borderId="87" xfId="0" applyFont="1" applyFill="1" applyBorder="1" applyAlignment="1">
      <alignment horizontal="center" vertical="center"/>
    </xf>
    <xf numFmtId="0" fontId="17" fillId="37" borderId="75" xfId="0" applyFont="1" applyFill="1" applyBorder="1" applyAlignment="1">
      <alignment horizontal="center" vertical="center"/>
    </xf>
    <xf numFmtId="0" fontId="17" fillId="37" borderId="126" xfId="0" applyFont="1" applyFill="1" applyBorder="1" applyAlignment="1">
      <alignment horizontal="center" vertical="center"/>
    </xf>
    <xf numFmtId="0" fontId="11" fillId="37" borderId="53" xfId="0" applyFont="1" applyFill="1" applyBorder="1" applyAlignment="1" quotePrefix="1">
      <alignment horizontal="center" vertical="center" textRotation="255"/>
    </xf>
    <xf numFmtId="0" fontId="11" fillId="37" borderId="55" xfId="0" applyFont="1" applyFill="1" applyBorder="1" applyAlignment="1">
      <alignment horizontal="center" vertical="center" textRotation="255"/>
    </xf>
    <xf numFmtId="0" fontId="0" fillId="37" borderId="0" xfId="0" applyFill="1" applyBorder="1" applyAlignment="1">
      <alignment horizontal="left" vertical="center"/>
    </xf>
    <xf numFmtId="0" fontId="44" fillId="37" borderId="0" xfId="0" applyFont="1" applyFill="1" applyBorder="1" applyAlignment="1" quotePrefix="1">
      <alignment horizontal="left" vertical="center"/>
    </xf>
    <xf numFmtId="0" fontId="44" fillId="37" borderId="0" xfId="0" applyFont="1" applyFill="1" applyBorder="1" applyAlignment="1">
      <alignment vertical="center"/>
    </xf>
    <xf numFmtId="0" fontId="11" fillId="37" borderId="62" xfId="0" applyFont="1" applyFill="1" applyBorder="1" applyAlignment="1" quotePrefix="1">
      <alignment horizontal="center" vertical="center"/>
    </xf>
    <xf numFmtId="0" fontId="11" fillId="37" borderId="51" xfId="0" applyFont="1" applyFill="1" applyBorder="1" applyAlignment="1" quotePrefix="1">
      <alignment horizontal="center" vertical="center"/>
    </xf>
    <xf numFmtId="0" fontId="0" fillId="37" borderId="11" xfId="0" applyFill="1" applyBorder="1" applyAlignment="1">
      <alignment horizontal="center" vertical="center"/>
    </xf>
    <xf numFmtId="0" fontId="0" fillId="37" borderId="25" xfId="0" applyFill="1" applyBorder="1" applyAlignment="1">
      <alignment horizontal="center" vertical="center"/>
    </xf>
    <xf numFmtId="0" fontId="17" fillId="37" borderId="142" xfId="0" applyFont="1" applyFill="1" applyBorder="1" applyAlignment="1">
      <alignment horizontal="center" vertical="center"/>
    </xf>
    <xf numFmtId="0" fontId="8" fillId="37" borderId="0" xfId="0" applyFont="1" applyFill="1" applyBorder="1" applyAlignment="1">
      <alignment/>
    </xf>
    <xf numFmtId="0" fontId="46" fillId="37" borderId="11" xfId="0" applyFont="1" applyFill="1" applyBorder="1" applyAlignment="1">
      <alignment horizontal="center" vertical="center" wrapText="1" shrinkToFit="1"/>
    </xf>
    <xf numFmtId="0" fontId="0" fillId="37" borderId="24" xfId="0" applyFill="1" applyBorder="1" applyAlignment="1">
      <alignment horizontal="center" vertical="center" shrinkToFit="1"/>
    </xf>
    <xf numFmtId="0" fontId="0" fillId="37" borderId="11" xfId="0" applyFill="1" applyBorder="1" applyAlignment="1">
      <alignment horizontal="center" vertical="center" shrinkToFit="1"/>
    </xf>
    <xf numFmtId="0" fontId="0" fillId="37" borderId="13" xfId="0" applyFill="1" applyBorder="1" applyAlignment="1">
      <alignment horizontal="center" vertical="center" shrinkToFit="1"/>
    </xf>
    <xf numFmtId="0" fontId="17" fillId="37" borderId="14" xfId="0" applyFont="1" applyFill="1" applyBorder="1" applyAlignment="1">
      <alignment horizontal="center" vertical="center"/>
    </xf>
    <xf numFmtId="0" fontId="17" fillId="37" borderId="11" xfId="0" applyFont="1" applyFill="1" applyBorder="1" applyAlignment="1">
      <alignment horizontal="center" vertical="center"/>
    </xf>
    <xf numFmtId="0" fontId="0" fillId="37" borderId="143" xfId="0" applyFill="1" applyBorder="1" applyAlignment="1">
      <alignment horizontal="center" vertical="center" textRotation="255" shrinkToFit="1"/>
    </xf>
    <xf numFmtId="0" fontId="0" fillId="37" borderId="144" xfId="0" applyFill="1" applyBorder="1" applyAlignment="1">
      <alignment horizontal="center" vertical="center" textRotation="255" shrinkToFit="1"/>
    </xf>
    <xf numFmtId="0" fontId="0" fillId="37" borderId="145" xfId="0" applyFill="1" applyBorder="1" applyAlignment="1">
      <alignment horizontal="center" vertical="center" textRotation="255" shrinkToFit="1"/>
    </xf>
    <xf numFmtId="0" fontId="0" fillId="37" borderId="146" xfId="0" applyFill="1" applyBorder="1" applyAlignment="1">
      <alignment horizontal="center" vertical="center"/>
    </xf>
    <xf numFmtId="0" fontId="0" fillId="37" borderId="54" xfId="0" applyFill="1" applyBorder="1" applyAlignment="1">
      <alignment horizontal="center" vertical="center"/>
    </xf>
    <xf numFmtId="0" fontId="0" fillId="37" borderId="147" xfId="0" applyFill="1" applyBorder="1" applyAlignment="1">
      <alignment horizontal="center" vertical="center"/>
    </xf>
    <xf numFmtId="0" fontId="0" fillId="37" borderId="56" xfId="0" applyFill="1" applyBorder="1" applyAlignment="1">
      <alignment horizontal="center" vertical="center"/>
    </xf>
    <xf numFmtId="0" fontId="13" fillId="37" borderId="0" xfId="0" applyFont="1" applyFill="1" applyAlignment="1" quotePrefix="1">
      <alignment horizontal="center" vertical="center"/>
    </xf>
    <xf numFmtId="0" fontId="7" fillId="37" borderId="0" xfId="0" applyFont="1" applyFill="1" applyAlignment="1">
      <alignment horizontal="left" vertical="center" shrinkToFit="1"/>
    </xf>
    <xf numFmtId="0" fontId="45" fillId="37" borderId="0" xfId="0" applyFont="1" applyFill="1" applyAlignment="1">
      <alignment horizontal="left" vertical="center" wrapText="1"/>
    </xf>
    <xf numFmtId="0" fontId="0" fillId="37" borderId="104" xfId="0" applyFill="1" applyBorder="1" applyAlignment="1">
      <alignment horizontal="center" vertical="center"/>
    </xf>
    <xf numFmtId="0" fontId="0" fillId="37" borderId="148" xfId="0" applyFill="1" applyBorder="1" applyAlignment="1">
      <alignment horizontal="center" vertical="center"/>
    </xf>
    <xf numFmtId="0" fontId="0" fillId="37" borderId="149" xfId="0" applyFill="1" applyBorder="1" applyAlignment="1">
      <alignment horizontal="center" vertical="center"/>
    </xf>
    <xf numFmtId="0" fontId="0" fillId="37" borderId="51" xfId="0" applyFill="1" applyBorder="1" applyAlignment="1">
      <alignment horizontal="center" vertical="center"/>
    </xf>
    <xf numFmtId="0" fontId="17" fillId="37" borderId="62" xfId="0" applyFont="1" applyFill="1" applyBorder="1" applyAlignment="1">
      <alignment horizontal="center" vertical="center"/>
    </xf>
    <xf numFmtId="0" fontId="11" fillId="37" borderId="24" xfId="0" applyFont="1" applyFill="1" applyBorder="1" applyAlignment="1">
      <alignment horizontal="center" vertical="center"/>
    </xf>
    <xf numFmtId="0" fontId="11" fillId="37" borderId="13" xfId="0" applyFont="1" applyFill="1" applyBorder="1" applyAlignment="1">
      <alignment horizontal="center" vertical="center"/>
    </xf>
    <xf numFmtId="0" fontId="7" fillId="37" borderId="14" xfId="0" applyFont="1" applyFill="1" applyBorder="1" applyAlignment="1">
      <alignment horizontal="center" vertical="center"/>
    </xf>
    <xf numFmtId="0" fontId="7" fillId="37" borderId="11" xfId="0" applyFont="1" applyFill="1" applyBorder="1" applyAlignment="1">
      <alignment horizontal="center" vertical="center"/>
    </xf>
    <xf numFmtId="0" fontId="7" fillId="37" borderId="25" xfId="0" applyFont="1" applyFill="1" applyBorder="1" applyAlignment="1">
      <alignment horizontal="center" vertical="center"/>
    </xf>
    <xf numFmtId="0" fontId="8" fillId="0" borderId="68"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68" xfId="0" applyFont="1" applyBorder="1" applyAlignment="1">
      <alignment vertical="center" shrinkToFit="1"/>
    </xf>
    <xf numFmtId="0" fontId="8" fillId="0" borderId="72" xfId="0" applyFont="1" applyBorder="1" applyAlignment="1">
      <alignment vertical="center" shrinkToFit="1"/>
    </xf>
    <xf numFmtId="0" fontId="8" fillId="0" borderId="69" xfId="0" applyFont="1" applyBorder="1" applyAlignment="1">
      <alignment vertical="center" shrinkToFit="1"/>
    </xf>
    <xf numFmtId="0" fontId="12" fillId="0" borderId="86" xfId="0" applyFont="1" applyBorder="1" applyAlignment="1">
      <alignment vertical="center" wrapText="1" shrinkToFit="1"/>
    </xf>
    <xf numFmtId="0" fontId="12" fillId="0" borderId="96" xfId="0" applyFont="1" applyBorder="1" applyAlignment="1">
      <alignment vertical="center" wrapText="1" shrinkToFit="1"/>
    </xf>
    <xf numFmtId="0" fontId="8" fillId="0" borderId="88"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8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7"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95" xfId="0" applyFont="1" applyBorder="1" applyAlignment="1">
      <alignment horizontal="center" vertical="center" shrinkToFit="1"/>
    </xf>
    <xf numFmtId="0" fontId="12" fillId="0" borderId="68" xfId="0" applyFont="1" applyBorder="1" applyAlignment="1">
      <alignment horizontal="center" vertical="center" wrapText="1" shrinkToFit="1"/>
    </xf>
    <xf numFmtId="0" fontId="12" fillId="0" borderId="72" xfId="0" applyFont="1" applyBorder="1" applyAlignment="1">
      <alignment horizontal="center" vertical="center" wrapText="1" shrinkToFit="1"/>
    </xf>
    <xf numFmtId="0" fontId="12" fillId="0" borderId="69" xfId="0" applyFont="1" applyBorder="1" applyAlignment="1">
      <alignment horizontal="center" vertical="center" wrapText="1" shrinkToFit="1"/>
    </xf>
    <xf numFmtId="0" fontId="13" fillId="0" borderId="1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13" fillId="0" borderId="32" xfId="0" applyFont="1" applyBorder="1" applyAlignment="1" quotePrefix="1">
      <alignment horizontal="center" vertical="center" shrinkToFit="1"/>
    </xf>
    <xf numFmtId="0" fontId="8" fillId="37" borderId="20" xfId="0" applyFont="1" applyFill="1" applyBorder="1" applyAlignment="1" quotePrefix="1">
      <alignment/>
    </xf>
    <xf numFmtId="0" fontId="8" fillId="37" borderId="0" xfId="0" applyFont="1" applyFill="1" applyBorder="1" applyAlignment="1" quotePrefix="1">
      <alignment/>
    </xf>
    <xf numFmtId="0" fontId="11" fillId="37" borderId="0" xfId="0" applyFont="1" applyFill="1" applyAlignment="1">
      <alignment horizontal="center" vertical="center"/>
    </xf>
    <xf numFmtId="0" fontId="13" fillId="37" borderId="0" xfId="0" applyFont="1" applyFill="1" applyBorder="1" applyAlignment="1" quotePrefix="1">
      <alignment horizontal="center" vertical="center"/>
    </xf>
    <xf numFmtId="0" fontId="0" fillId="37" borderId="150" xfId="0" applyFill="1" applyBorder="1" applyAlignment="1">
      <alignment horizontal="center" vertical="center" textRotation="255" shrinkToFit="1"/>
    </xf>
    <xf numFmtId="0" fontId="0" fillId="37" borderId="105" xfId="0" applyFill="1" applyBorder="1" applyAlignment="1">
      <alignment horizontal="center" vertical="center"/>
    </xf>
    <xf numFmtId="0" fontId="0" fillId="37" borderId="106" xfId="0"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5" xfId="0" applyFont="1" applyBorder="1" applyAlignment="1">
      <alignment horizontal="right"/>
    </xf>
    <xf numFmtId="0" fontId="0" fillId="0" borderId="77" xfId="0" applyBorder="1" applyAlignment="1">
      <alignment vertical="center"/>
    </xf>
    <xf numFmtId="0" fontId="0" fillId="0" borderId="56" xfId="0" applyBorder="1" applyAlignment="1">
      <alignmen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0" fillId="0" borderId="118" xfId="0" applyBorder="1" applyAlignment="1">
      <alignment vertical="center"/>
    </xf>
    <xf numFmtId="0" fontId="0" fillId="0" borderId="54" xfId="0" applyBorder="1" applyAlignment="1">
      <alignment vertical="center"/>
    </xf>
    <xf numFmtId="0" fontId="11" fillId="0" borderId="53" xfId="0" applyFont="1" applyBorder="1" applyAlignment="1" quotePrefix="1">
      <alignment horizontal="center" vertical="center" textRotation="255"/>
    </xf>
    <xf numFmtId="0" fontId="11" fillId="0" borderId="53" xfId="0" applyFont="1" applyBorder="1" applyAlignment="1">
      <alignment horizontal="center" vertical="center" textRotation="255"/>
    </xf>
    <xf numFmtId="0" fontId="11" fillId="0" borderId="53" xfId="0" applyFont="1" applyBorder="1" applyAlignment="1">
      <alignment horizontal="right"/>
    </xf>
    <xf numFmtId="0" fontId="8" fillId="0" borderId="20" xfId="0" applyFont="1" applyBorder="1" applyAlignment="1">
      <alignment/>
    </xf>
    <xf numFmtId="0" fontId="8" fillId="0" borderId="20" xfId="0" applyFont="1" applyBorder="1" applyAlignment="1" quotePrefix="1">
      <alignment/>
    </xf>
    <xf numFmtId="0" fontId="8" fillId="0" borderId="0" xfId="0" applyFont="1" applyBorder="1" applyAlignment="1">
      <alignment/>
    </xf>
    <xf numFmtId="0" fontId="8" fillId="0" borderId="0" xfId="0" applyFont="1" applyBorder="1" applyAlignment="1" quotePrefix="1">
      <alignment/>
    </xf>
    <xf numFmtId="0" fontId="8" fillId="0" borderId="0" xfId="0" applyFont="1" applyBorder="1" applyAlignment="1">
      <alignment shrinkToFit="1"/>
    </xf>
    <xf numFmtId="0" fontId="8" fillId="0" borderId="0" xfId="0" applyFont="1" applyBorder="1" applyAlignment="1" quotePrefix="1">
      <alignment shrinkToFit="1"/>
    </xf>
    <xf numFmtId="0" fontId="0" fillId="0" borderId="0" xfId="0" applyFill="1" applyBorder="1" applyAlignment="1">
      <alignment horizontal="left" vertical="center"/>
    </xf>
    <xf numFmtId="0" fontId="44" fillId="0" borderId="32" xfId="0" applyFont="1" applyBorder="1" applyAlignment="1" quotePrefix="1">
      <alignment horizontal="left" vertical="center"/>
    </xf>
    <xf numFmtId="0" fontId="44" fillId="0" borderId="32" xfId="0" applyFont="1" applyBorder="1" applyAlignment="1">
      <alignment vertical="center"/>
    </xf>
    <xf numFmtId="0" fontId="11" fillId="0" borderId="62" xfId="0" applyFont="1" applyBorder="1" applyAlignment="1" quotePrefix="1">
      <alignment horizontal="center" vertical="center"/>
    </xf>
    <xf numFmtId="0" fontId="11" fillId="0" borderId="51" xfId="0" applyFont="1" applyBorder="1" applyAlignment="1" quotePrefix="1">
      <alignment horizontal="center" vertical="center"/>
    </xf>
    <xf numFmtId="0" fontId="11" fillId="0" borderId="62" xfId="0" applyFont="1" applyBorder="1" applyAlignment="1">
      <alignment horizontal="center" vertical="center"/>
    </xf>
    <xf numFmtId="0" fontId="0" fillId="0" borderId="75" xfId="0" applyBorder="1" applyAlignment="1">
      <alignment vertical="center"/>
    </xf>
    <xf numFmtId="0" fontId="0" fillId="0" borderId="51" xfId="0" applyBorder="1" applyAlignment="1">
      <alignment vertical="center"/>
    </xf>
    <xf numFmtId="0" fontId="0" fillId="0" borderId="86" xfId="0" applyBorder="1" applyAlignment="1">
      <alignment horizontal="center" vertical="center"/>
    </xf>
    <xf numFmtId="0" fontId="0" fillId="0" borderId="137" xfId="0" applyBorder="1" applyAlignment="1">
      <alignment horizontal="center" vertical="center"/>
    </xf>
    <xf numFmtId="0" fontId="0" fillId="0" borderId="118" xfId="0" applyBorder="1" applyAlignment="1">
      <alignment horizontal="center" vertical="center"/>
    </xf>
    <xf numFmtId="0" fontId="0" fillId="0" borderId="96" xfId="0" applyBorder="1" applyAlignment="1">
      <alignment horizontal="center" vertical="center"/>
    </xf>
    <xf numFmtId="0" fontId="0" fillId="0" borderId="138"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143" xfId="0" applyBorder="1" applyAlignment="1">
      <alignment horizontal="center" vertical="center" textRotation="255" shrinkToFit="1"/>
    </xf>
    <xf numFmtId="0" fontId="0" fillId="0" borderId="144" xfId="0" applyBorder="1" applyAlignment="1">
      <alignment horizontal="center" vertical="center" textRotation="255" shrinkToFit="1"/>
    </xf>
    <xf numFmtId="0" fontId="0" fillId="0" borderId="145" xfId="0" applyBorder="1" applyAlignment="1">
      <alignment horizontal="center" vertical="center" textRotation="255" shrinkToFit="1"/>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126" xfId="0" applyBorder="1" applyAlignment="1">
      <alignment horizontal="center" vertical="center"/>
    </xf>
    <xf numFmtId="0" fontId="0" fillId="0" borderId="142" xfId="0" applyBorder="1" applyAlignment="1">
      <alignment horizontal="center" vertical="center"/>
    </xf>
    <xf numFmtId="0" fontId="0" fillId="0" borderId="147"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77" xfId="0" applyBorder="1" applyAlignment="1">
      <alignment horizontal="center" vertical="center"/>
    </xf>
    <xf numFmtId="0" fontId="0" fillId="0" borderId="136"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46" fillId="0" borderId="11" xfId="0" applyFont="1" applyBorder="1" applyAlignment="1">
      <alignment horizontal="center" vertical="center" wrapText="1" shrinkToFit="1"/>
    </xf>
    <xf numFmtId="0" fontId="0" fillId="0" borderId="24"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11" fillId="0" borderId="0" xfId="0" applyFont="1" applyAlignment="1">
      <alignment horizontal="center" vertical="center"/>
    </xf>
    <xf numFmtId="0" fontId="13" fillId="0" borderId="0" xfId="0" applyFont="1" applyAlignment="1" quotePrefix="1">
      <alignment horizontal="center" vertical="center"/>
    </xf>
    <xf numFmtId="0" fontId="7" fillId="0" borderId="0" xfId="0" applyFont="1" applyAlignment="1">
      <alignment horizontal="left" vertical="center" shrinkToFit="1"/>
    </xf>
    <xf numFmtId="0" fontId="45" fillId="0" borderId="0" xfId="0" applyFont="1" applyAlignment="1">
      <alignment horizontal="left" vertical="center" wrapText="1"/>
    </xf>
    <xf numFmtId="0" fontId="0" fillId="0" borderId="104" xfId="0" applyBorder="1" applyAlignment="1">
      <alignment horizontal="center" vertical="center"/>
    </xf>
    <xf numFmtId="0" fontId="0" fillId="0" borderId="148" xfId="0" applyBorder="1" applyAlignment="1">
      <alignment horizontal="center" vertical="center"/>
    </xf>
    <xf numFmtId="0" fontId="0" fillId="0" borderId="146"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シミュレート" xfId="61"/>
    <cellStyle name="標準_03.積算基準（+水道維持）" xfId="62"/>
    <cellStyle name="標準_06.数量調書" xfId="63"/>
    <cellStyle name="標準_特記仕様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9"/>
  <sheetViews>
    <sheetView zoomScalePageLayoutView="0" workbookViewId="0" topLeftCell="A1">
      <selection activeCell="F6" sqref="F6"/>
    </sheetView>
  </sheetViews>
  <sheetFormatPr defaultColWidth="9.00390625" defaultRowHeight="13.5"/>
  <cols>
    <col min="1" max="7" width="5.625" style="0" customWidth="1"/>
  </cols>
  <sheetData>
    <row r="2" spans="2:7" ht="13.5">
      <c r="B2">
        <v>1</v>
      </c>
      <c r="C2">
        <v>2</v>
      </c>
      <c r="D2">
        <v>3</v>
      </c>
      <c r="E2">
        <v>4</v>
      </c>
      <c r="F2">
        <v>5</v>
      </c>
      <c r="G2">
        <v>6</v>
      </c>
    </row>
    <row r="3" spans="1:7" ht="13.5">
      <c r="A3">
        <v>1</v>
      </c>
      <c r="B3" s="2" t="s">
        <v>576</v>
      </c>
      <c r="C3" s="1">
        <v>11</v>
      </c>
      <c r="D3" s="1">
        <v>12</v>
      </c>
      <c r="E3" s="1">
        <v>1</v>
      </c>
      <c r="F3" s="1">
        <v>2</v>
      </c>
      <c r="G3" s="1">
        <v>3</v>
      </c>
    </row>
    <row r="4" spans="1:7" ht="13.5">
      <c r="A4">
        <v>2</v>
      </c>
      <c r="B4" s="1">
        <v>10</v>
      </c>
      <c r="C4" s="1">
        <v>0</v>
      </c>
      <c r="D4" s="1">
        <v>2</v>
      </c>
      <c r="E4" s="1">
        <v>3</v>
      </c>
      <c r="F4" s="1">
        <v>3</v>
      </c>
      <c r="G4" s="1">
        <v>3</v>
      </c>
    </row>
    <row r="5" spans="1:7" ht="13.5">
      <c r="A5">
        <v>3</v>
      </c>
      <c r="B5" s="1">
        <v>11</v>
      </c>
      <c r="C5" s="1">
        <v>0</v>
      </c>
      <c r="D5" s="1">
        <v>3</v>
      </c>
      <c r="E5" s="1">
        <v>3</v>
      </c>
      <c r="F5" s="1">
        <v>4</v>
      </c>
      <c r="G5" s="1">
        <v>3</v>
      </c>
    </row>
    <row r="6" spans="1:7" ht="13.5">
      <c r="A6">
        <v>4</v>
      </c>
      <c r="B6" s="1">
        <v>12</v>
      </c>
      <c r="C6" s="1"/>
      <c r="D6" s="1">
        <v>4</v>
      </c>
      <c r="E6" s="1">
        <v>5</v>
      </c>
      <c r="F6" s="1">
        <v>4</v>
      </c>
      <c r="G6" s="1">
        <v>4</v>
      </c>
    </row>
    <row r="7" spans="1:7" ht="13.5">
      <c r="A7">
        <v>5</v>
      </c>
      <c r="B7" s="1">
        <v>1</v>
      </c>
      <c r="C7" s="1"/>
      <c r="D7" s="1"/>
      <c r="E7" s="1">
        <v>5</v>
      </c>
      <c r="F7" s="1">
        <v>5</v>
      </c>
      <c r="G7" s="1">
        <v>4</v>
      </c>
    </row>
    <row r="8" spans="1:7" ht="13.5">
      <c r="A8">
        <v>6</v>
      </c>
      <c r="B8" s="1">
        <v>2</v>
      </c>
      <c r="C8" s="1"/>
      <c r="D8" s="1"/>
      <c r="E8" s="1"/>
      <c r="F8" s="1">
        <v>4</v>
      </c>
      <c r="G8" s="1">
        <v>3</v>
      </c>
    </row>
    <row r="9" spans="1:7" ht="13.5">
      <c r="A9">
        <v>7</v>
      </c>
      <c r="B9" s="1">
        <v>3</v>
      </c>
      <c r="C9" s="1"/>
      <c r="D9" s="1"/>
      <c r="E9" s="1"/>
      <c r="F9" s="1"/>
      <c r="G9" s="1">
        <v>2</v>
      </c>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B4:N36"/>
  <sheetViews>
    <sheetView zoomScale="75" zoomScaleNormal="75" zoomScalePageLayoutView="0" workbookViewId="0" topLeftCell="A13">
      <selection activeCell="K33" sqref="K33"/>
    </sheetView>
  </sheetViews>
  <sheetFormatPr defaultColWidth="9.00390625" defaultRowHeight="13.5"/>
  <cols>
    <col min="1" max="1" width="9.00390625" style="158" customWidth="1"/>
    <col min="2" max="2" width="4.625" style="158" customWidth="1"/>
    <col min="3" max="7" width="9.00390625" style="158" customWidth="1"/>
    <col min="8" max="8" width="5.125" style="158" bestFit="1" customWidth="1"/>
    <col min="9" max="9" width="3.25390625" style="158" bestFit="1" customWidth="1"/>
    <col min="10" max="11" width="9.00390625" style="158" customWidth="1"/>
    <col min="12" max="12" width="4.375" style="158" customWidth="1"/>
    <col min="13" max="13" width="4.125" style="158" customWidth="1"/>
    <col min="14" max="14" width="4.375" style="158" customWidth="1"/>
    <col min="15" max="16384" width="9.00390625" style="158" customWidth="1"/>
  </cols>
  <sheetData>
    <row r="4" spans="2:14" ht="41.25" customHeight="1">
      <c r="B4" s="793" t="s">
        <v>346</v>
      </c>
      <c r="C4" s="794"/>
      <c r="D4" s="794"/>
      <c r="E4" s="794"/>
      <c r="F4" s="794"/>
      <c r="G4" s="794"/>
      <c r="H4" s="794"/>
      <c r="I4" s="794"/>
      <c r="J4" s="794"/>
      <c r="K4" s="794"/>
      <c r="L4" s="794"/>
      <c r="M4" s="794"/>
      <c r="N4" s="795"/>
    </row>
    <row r="5" spans="2:14" ht="18.75" customHeight="1">
      <c r="B5" s="71"/>
      <c r="C5" s="72" t="s">
        <v>347</v>
      </c>
      <c r="D5" s="72" t="s">
        <v>348</v>
      </c>
      <c r="E5" s="72" t="s">
        <v>173</v>
      </c>
      <c r="F5" s="72" t="s">
        <v>343</v>
      </c>
      <c r="G5" s="72" t="s">
        <v>345</v>
      </c>
      <c r="H5" s="769" t="s">
        <v>174</v>
      </c>
      <c r="I5" s="770"/>
      <c r="J5" s="72" t="s">
        <v>175</v>
      </c>
      <c r="K5" s="796" t="s">
        <v>43</v>
      </c>
      <c r="L5" s="72" t="s">
        <v>349</v>
      </c>
      <c r="M5" s="72" t="s">
        <v>350</v>
      </c>
      <c r="N5" s="72" t="s">
        <v>351</v>
      </c>
    </row>
    <row r="6" spans="2:14" ht="13.5">
      <c r="B6" s="73" t="s">
        <v>352</v>
      </c>
      <c r="C6" s="783"/>
      <c r="D6" s="783"/>
      <c r="E6" s="783"/>
      <c r="F6" s="783"/>
      <c r="G6" s="783"/>
      <c r="H6" s="799"/>
      <c r="I6" s="800"/>
      <c r="J6" s="783"/>
      <c r="K6" s="797"/>
      <c r="L6" s="796">
        <v>9</v>
      </c>
      <c r="M6" s="796">
        <v>3</v>
      </c>
      <c r="N6" s="796">
        <v>4</v>
      </c>
    </row>
    <row r="7" spans="2:14" ht="13.5">
      <c r="B7" s="73"/>
      <c r="C7" s="784"/>
      <c r="D7" s="784"/>
      <c r="E7" s="784"/>
      <c r="F7" s="784"/>
      <c r="G7" s="784"/>
      <c r="H7" s="801"/>
      <c r="I7" s="802"/>
      <c r="J7" s="784"/>
      <c r="K7" s="797"/>
      <c r="L7" s="797"/>
      <c r="M7" s="797"/>
      <c r="N7" s="797"/>
    </row>
    <row r="8" spans="2:14" ht="13.5">
      <c r="B8" s="73" t="s">
        <v>353</v>
      </c>
      <c r="C8" s="784"/>
      <c r="D8" s="784"/>
      <c r="E8" s="784"/>
      <c r="F8" s="784"/>
      <c r="G8" s="784"/>
      <c r="H8" s="801"/>
      <c r="I8" s="802"/>
      <c r="J8" s="784"/>
      <c r="K8" s="797"/>
      <c r="L8" s="797"/>
      <c r="M8" s="797"/>
      <c r="N8" s="797"/>
    </row>
    <row r="9" spans="2:14" ht="13.5">
      <c r="B9" s="74"/>
      <c r="C9" s="785"/>
      <c r="D9" s="785"/>
      <c r="E9" s="785"/>
      <c r="F9" s="785"/>
      <c r="G9" s="785"/>
      <c r="H9" s="803"/>
      <c r="I9" s="804"/>
      <c r="J9" s="785"/>
      <c r="K9" s="798"/>
      <c r="L9" s="798"/>
      <c r="M9" s="798"/>
      <c r="N9" s="798"/>
    </row>
    <row r="10" spans="2:14" ht="20.25" customHeight="1">
      <c r="B10" s="799"/>
      <c r="C10" s="807"/>
      <c r="D10" s="807"/>
      <c r="E10" s="807"/>
      <c r="F10" s="807"/>
      <c r="G10" s="807"/>
      <c r="H10" s="800"/>
      <c r="I10" s="71"/>
      <c r="J10" s="75" t="s">
        <v>354</v>
      </c>
      <c r="K10" s="769" t="s">
        <v>355</v>
      </c>
      <c r="L10" s="774"/>
      <c r="M10" s="774"/>
      <c r="N10" s="770"/>
    </row>
    <row r="11" spans="2:14" ht="19.5" customHeight="1">
      <c r="B11" s="801"/>
      <c r="C11" s="808"/>
      <c r="D11" s="808"/>
      <c r="E11" s="808"/>
      <c r="F11" s="808"/>
      <c r="G11" s="808"/>
      <c r="H11" s="802"/>
      <c r="I11" s="76" t="s">
        <v>356</v>
      </c>
      <c r="J11" s="783"/>
      <c r="K11" s="787" t="s">
        <v>78</v>
      </c>
      <c r="L11" s="788"/>
      <c r="M11" s="788"/>
      <c r="N11" s="789"/>
    </row>
    <row r="12" spans="2:14" ht="20.25" customHeight="1">
      <c r="B12" s="801"/>
      <c r="C12" s="808"/>
      <c r="D12" s="808"/>
      <c r="E12" s="808"/>
      <c r="F12" s="808"/>
      <c r="G12" s="808"/>
      <c r="H12" s="802"/>
      <c r="I12" s="76" t="s">
        <v>357</v>
      </c>
      <c r="J12" s="784"/>
      <c r="K12" s="790" t="s">
        <v>79</v>
      </c>
      <c r="L12" s="791"/>
      <c r="M12" s="791"/>
      <c r="N12" s="792"/>
    </row>
    <row r="13" spans="2:14" ht="19.5" customHeight="1">
      <c r="B13" s="801"/>
      <c r="C13" s="808"/>
      <c r="D13" s="808"/>
      <c r="E13" s="808"/>
      <c r="F13" s="808"/>
      <c r="G13" s="808"/>
      <c r="H13" s="802"/>
      <c r="I13" s="76" t="s">
        <v>358</v>
      </c>
      <c r="J13" s="784"/>
      <c r="K13" s="790" t="s">
        <v>80</v>
      </c>
      <c r="L13" s="791"/>
      <c r="M13" s="791"/>
      <c r="N13" s="792"/>
    </row>
    <row r="14" spans="2:14" ht="7.5" customHeight="1">
      <c r="B14" s="803"/>
      <c r="C14" s="809"/>
      <c r="D14" s="809"/>
      <c r="E14" s="809"/>
      <c r="F14" s="809"/>
      <c r="G14" s="809"/>
      <c r="H14" s="804"/>
      <c r="I14" s="74"/>
      <c r="J14" s="785"/>
      <c r="K14" s="151"/>
      <c r="L14" s="152"/>
      <c r="M14" s="152"/>
      <c r="N14" s="153"/>
    </row>
    <row r="15" spans="2:14" ht="22.5" customHeight="1">
      <c r="B15" s="771" t="s">
        <v>359</v>
      </c>
      <c r="C15" s="772"/>
      <c r="D15" s="772" t="s">
        <v>360</v>
      </c>
      <c r="E15" s="772"/>
      <c r="F15" s="772"/>
      <c r="G15" s="772"/>
      <c r="H15" s="772"/>
      <c r="I15" s="772"/>
      <c r="J15" s="77"/>
      <c r="K15" s="77"/>
      <c r="L15" s="77"/>
      <c r="M15" s="157"/>
      <c r="N15" s="78"/>
    </row>
    <row r="16" spans="2:14" ht="23.25" customHeight="1">
      <c r="B16" s="773"/>
      <c r="C16" s="786"/>
      <c r="D16" s="786"/>
      <c r="E16" s="786"/>
      <c r="F16" s="786"/>
      <c r="G16" s="786"/>
      <c r="H16" s="786"/>
      <c r="I16" s="786"/>
      <c r="J16" s="786" t="s">
        <v>361</v>
      </c>
      <c r="K16" s="786"/>
      <c r="L16" s="786"/>
      <c r="M16" s="152" t="s">
        <v>362</v>
      </c>
      <c r="N16" s="79"/>
    </row>
    <row r="17" spans="2:14" s="159" customFormat="1" ht="32.25" customHeight="1">
      <c r="B17" s="781" t="s">
        <v>476</v>
      </c>
      <c r="C17" s="782"/>
      <c r="D17" s="83" t="s">
        <v>363</v>
      </c>
      <c r="E17" s="777" t="s">
        <v>609</v>
      </c>
      <c r="F17" s="777"/>
      <c r="G17" s="777"/>
      <c r="H17" s="777"/>
      <c r="I17" s="777"/>
      <c r="J17" s="777"/>
      <c r="K17" s="777"/>
      <c r="L17" s="777"/>
      <c r="M17" s="777"/>
      <c r="N17" s="778"/>
    </row>
    <row r="18" spans="2:14" s="159" customFormat="1" ht="32.25" customHeight="1">
      <c r="B18" s="775" t="s">
        <v>44</v>
      </c>
      <c r="C18" s="776"/>
      <c r="D18" s="87" t="s">
        <v>610</v>
      </c>
      <c r="E18" s="779"/>
      <c r="F18" s="779"/>
      <c r="G18" s="779"/>
      <c r="H18" s="779"/>
      <c r="I18" s="779"/>
      <c r="J18" s="779"/>
      <c r="K18" s="779"/>
      <c r="L18" s="779"/>
      <c r="M18" s="779"/>
      <c r="N18" s="780"/>
    </row>
    <row r="19" spans="2:14" ht="24.75" customHeight="1">
      <c r="B19" s="769" t="s">
        <v>611</v>
      </c>
      <c r="C19" s="774"/>
      <c r="D19" s="774"/>
      <c r="E19" s="770"/>
      <c r="F19" s="82" t="s">
        <v>612</v>
      </c>
      <c r="G19" s="772" t="s">
        <v>613</v>
      </c>
      <c r="H19" s="772"/>
      <c r="I19" s="772"/>
      <c r="J19" s="772"/>
      <c r="K19" s="772"/>
      <c r="L19" s="772"/>
      <c r="M19" s="772"/>
      <c r="N19" s="805"/>
    </row>
    <row r="20" spans="2:14" ht="24.75" customHeight="1">
      <c r="B20" s="769" t="e">
        <f>#REF!&amp;#REF!&amp;#REF!</f>
        <v>#REF!</v>
      </c>
      <c r="C20" s="774"/>
      <c r="D20" s="774"/>
      <c r="E20" s="770"/>
      <c r="F20" s="86" t="s">
        <v>614</v>
      </c>
      <c r="G20" s="786"/>
      <c r="H20" s="786"/>
      <c r="I20" s="786"/>
      <c r="J20" s="786"/>
      <c r="K20" s="786"/>
      <c r="L20" s="786"/>
      <c r="M20" s="786"/>
      <c r="N20" s="806"/>
    </row>
    <row r="21" spans="2:14" ht="24.75" customHeight="1">
      <c r="B21" s="72" t="s">
        <v>615</v>
      </c>
      <c r="C21" s="763" t="s">
        <v>616</v>
      </c>
      <c r="D21" s="764"/>
      <c r="E21" s="765"/>
      <c r="F21" s="769" t="s">
        <v>487</v>
      </c>
      <c r="G21" s="770"/>
      <c r="H21" s="80"/>
      <c r="I21" s="761" t="e">
        <f>#REF!&amp;IF(#REF!="","  ",IF(#REF!&lt;10," "&amp;#REF!,#REF!))&amp;#REF!&amp;IF(#REF!="","  ",IF(#REF!&lt;10," "&amp;#REF!,#REF!))&amp;#REF!&amp;IF(#REF!="","  ",IF(#REF!&lt;10," "&amp;#REF!,#REF!))&amp;#REF!</f>
        <v>#REF!</v>
      </c>
      <c r="J21" s="761"/>
      <c r="K21" s="761"/>
      <c r="L21" s="761"/>
      <c r="M21" s="761"/>
      <c r="N21" s="762"/>
    </row>
    <row r="22" spans="2:14" ht="24.75" customHeight="1">
      <c r="B22" s="72" t="s">
        <v>488</v>
      </c>
      <c r="C22" s="763" t="s">
        <v>489</v>
      </c>
      <c r="D22" s="764"/>
      <c r="E22" s="765"/>
      <c r="F22" s="771" t="s">
        <v>490</v>
      </c>
      <c r="G22" s="84" t="s">
        <v>493</v>
      </c>
      <c r="H22" s="81"/>
      <c r="I22" s="81"/>
      <c r="J22" s="82"/>
      <c r="K22" s="83"/>
      <c r="L22" s="83"/>
      <c r="M22" s="83"/>
      <c r="N22" s="84"/>
    </row>
    <row r="23" spans="2:14" ht="24.75" customHeight="1">
      <c r="B23" s="72" t="s">
        <v>494</v>
      </c>
      <c r="C23" s="763" t="s">
        <v>495</v>
      </c>
      <c r="D23" s="764"/>
      <c r="E23" s="765"/>
      <c r="F23" s="773"/>
      <c r="G23" s="88" t="s">
        <v>496</v>
      </c>
      <c r="H23" s="85"/>
      <c r="I23" s="85"/>
      <c r="J23" s="86"/>
      <c r="K23" s="87"/>
      <c r="L23" s="87"/>
      <c r="M23" s="87"/>
      <c r="N23" s="88"/>
    </row>
    <row r="24" spans="2:14" ht="24.75" customHeight="1">
      <c r="B24" s="72" t="s">
        <v>68</v>
      </c>
      <c r="C24" s="763" t="s">
        <v>69</v>
      </c>
      <c r="D24" s="764"/>
      <c r="E24" s="765"/>
      <c r="F24" s="80" t="s">
        <v>70</v>
      </c>
      <c r="G24" s="154" t="s">
        <v>71</v>
      </c>
      <c r="H24" s="761" t="s">
        <v>364</v>
      </c>
      <c r="I24" s="762"/>
      <c r="J24" s="160" t="s">
        <v>365</v>
      </c>
      <c r="K24" s="154" t="s">
        <v>366</v>
      </c>
      <c r="L24" s="761" t="s">
        <v>367</v>
      </c>
      <c r="M24" s="761"/>
      <c r="N24" s="155"/>
    </row>
    <row r="25" spans="2:14" ht="24.75" customHeight="1">
      <c r="B25" s="72" t="s">
        <v>368</v>
      </c>
      <c r="C25" s="766"/>
      <c r="D25" s="767"/>
      <c r="E25" s="768"/>
      <c r="F25" s="80" t="s">
        <v>369</v>
      </c>
      <c r="G25" s="154"/>
      <c r="H25" s="154"/>
      <c r="I25" s="154" t="s">
        <v>366</v>
      </c>
      <c r="J25" s="154"/>
      <c r="K25" s="154" t="s">
        <v>367</v>
      </c>
      <c r="L25" s="154"/>
      <c r="M25" s="154"/>
      <c r="N25" s="155"/>
    </row>
    <row r="26" spans="2:14" ht="24.75" customHeight="1">
      <c r="B26" s="771" t="s">
        <v>370</v>
      </c>
      <c r="C26" s="772"/>
      <c r="D26" s="772"/>
      <c r="E26" s="84"/>
      <c r="F26" s="80" t="s">
        <v>371</v>
      </c>
      <c r="G26" s="154"/>
      <c r="H26" s="154"/>
      <c r="I26" s="154" t="s">
        <v>483</v>
      </c>
      <c r="J26" s="154" t="s">
        <v>372</v>
      </c>
      <c r="K26" s="154" t="s">
        <v>373</v>
      </c>
      <c r="L26" s="154"/>
      <c r="M26" s="154"/>
      <c r="N26" s="155"/>
    </row>
    <row r="27" spans="2:14" ht="24.75" customHeight="1">
      <c r="B27" s="89"/>
      <c r="C27" s="90" t="s">
        <v>470</v>
      </c>
      <c r="D27" s="90"/>
      <c r="E27" s="91"/>
      <c r="F27" s="80" t="s">
        <v>471</v>
      </c>
      <c r="G27" s="154"/>
      <c r="H27" s="154"/>
      <c r="I27" s="154" t="s">
        <v>74</v>
      </c>
      <c r="J27" s="154" t="s">
        <v>75</v>
      </c>
      <c r="K27" s="154" t="s">
        <v>472</v>
      </c>
      <c r="L27" s="154"/>
      <c r="M27" s="154"/>
      <c r="N27" s="155"/>
    </row>
    <row r="28" spans="2:14" ht="24.75" customHeight="1">
      <c r="B28" s="89"/>
      <c r="C28" s="90" t="s">
        <v>687</v>
      </c>
      <c r="D28" s="90"/>
      <c r="E28" s="91"/>
      <c r="F28" s="82" t="s">
        <v>176</v>
      </c>
      <c r="G28" s="83"/>
      <c r="H28" s="83"/>
      <c r="I28" s="83" t="s">
        <v>688</v>
      </c>
      <c r="J28" s="83" t="s">
        <v>473</v>
      </c>
      <c r="K28" s="83" t="s">
        <v>474</v>
      </c>
      <c r="L28" s="83"/>
      <c r="M28" s="83"/>
      <c r="N28" s="84"/>
    </row>
    <row r="29" spans="2:14" ht="24.75" customHeight="1">
      <c r="B29" s="89"/>
      <c r="C29" s="90"/>
      <c r="D29" s="90"/>
      <c r="E29" s="91"/>
      <c r="F29" s="89"/>
      <c r="G29" s="90"/>
      <c r="H29" s="90"/>
      <c r="I29" s="90"/>
      <c r="J29" s="90"/>
      <c r="K29" s="90" t="s">
        <v>475</v>
      </c>
      <c r="L29" s="90"/>
      <c r="M29" s="90"/>
      <c r="N29" s="91"/>
    </row>
    <row r="30" spans="2:14" ht="24.75" customHeight="1">
      <c r="B30" s="86"/>
      <c r="C30" s="87"/>
      <c r="D30" s="87"/>
      <c r="E30" s="88"/>
      <c r="F30" s="86"/>
      <c r="G30" s="87"/>
      <c r="H30" s="87"/>
      <c r="I30" s="87" t="s">
        <v>689</v>
      </c>
      <c r="J30" s="87" t="s">
        <v>477</v>
      </c>
      <c r="K30" s="87"/>
      <c r="L30" s="87"/>
      <c r="M30" s="87"/>
      <c r="N30" s="88"/>
    </row>
    <row r="31" spans="2:14" ht="19.5" customHeight="1">
      <c r="B31" s="82" t="s">
        <v>339</v>
      </c>
      <c r="C31" s="83"/>
      <c r="D31" s="83"/>
      <c r="E31" s="83"/>
      <c r="F31" s="83"/>
      <c r="G31" s="83"/>
      <c r="H31" s="83"/>
      <c r="I31" s="83"/>
      <c r="J31" s="83"/>
      <c r="K31" s="83"/>
      <c r="L31" s="83"/>
      <c r="M31" s="83"/>
      <c r="N31" s="84"/>
    </row>
    <row r="32" spans="2:14" ht="19.5" customHeight="1">
      <c r="B32" s="89"/>
      <c r="C32" s="90" t="s">
        <v>478</v>
      </c>
      <c r="D32" s="90"/>
      <c r="E32" s="90"/>
      <c r="F32" s="90"/>
      <c r="G32" s="90"/>
      <c r="H32" s="90"/>
      <c r="I32" s="90"/>
      <c r="J32" s="90"/>
      <c r="K32" s="90"/>
      <c r="L32" s="90"/>
      <c r="M32" s="90"/>
      <c r="N32" s="91"/>
    </row>
    <row r="33" spans="2:14" ht="19.5" customHeight="1">
      <c r="B33" s="86"/>
      <c r="C33" s="87"/>
      <c r="D33" s="87"/>
      <c r="E33" s="87"/>
      <c r="F33" s="87"/>
      <c r="G33" s="87"/>
      <c r="H33" s="87"/>
      <c r="I33" s="87"/>
      <c r="J33" s="87"/>
      <c r="K33" s="87"/>
      <c r="L33" s="87"/>
      <c r="M33" s="87"/>
      <c r="N33" s="88"/>
    </row>
    <row r="34" spans="2:14" ht="19.5" customHeight="1">
      <c r="B34" s="82" t="s">
        <v>479</v>
      </c>
      <c r="C34" s="83" t="s">
        <v>480</v>
      </c>
      <c r="D34" s="83"/>
      <c r="E34" s="83"/>
      <c r="F34" s="83"/>
      <c r="G34" s="83"/>
      <c r="H34" s="83"/>
      <c r="I34" s="83"/>
      <c r="J34" s="83"/>
      <c r="K34" s="83"/>
      <c r="L34" s="83"/>
      <c r="M34" s="83"/>
      <c r="N34" s="84"/>
    </row>
    <row r="35" spans="2:14" ht="19.5" customHeight="1">
      <c r="B35" s="86"/>
      <c r="C35" s="87" t="s">
        <v>481</v>
      </c>
      <c r="D35" s="87"/>
      <c r="E35" s="87"/>
      <c r="F35" s="87"/>
      <c r="G35" s="87"/>
      <c r="H35" s="87"/>
      <c r="I35" s="87"/>
      <c r="J35" s="87"/>
      <c r="K35" s="87"/>
      <c r="L35" s="87"/>
      <c r="M35" s="87"/>
      <c r="N35" s="88"/>
    </row>
    <row r="36" spans="2:14" ht="19.5" customHeight="1">
      <c r="B36" s="92" t="s">
        <v>482</v>
      </c>
      <c r="C36" s="92"/>
      <c r="D36" s="92"/>
      <c r="E36" s="92"/>
      <c r="F36" s="92"/>
      <c r="G36" s="92"/>
      <c r="H36" s="92"/>
      <c r="I36" s="92"/>
      <c r="J36" s="92"/>
      <c r="K36" s="92"/>
      <c r="L36" s="92"/>
      <c r="M36" s="92"/>
      <c r="N36" s="92"/>
    </row>
  </sheetData>
  <sheetProtection/>
  <mergeCells count="39">
    <mergeCell ref="L24:M24"/>
    <mergeCell ref="H5:I5"/>
    <mergeCell ref="K5:K9"/>
    <mergeCell ref="G19:N20"/>
    <mergeCell ref="I21:N21"/>
    <mergeCell ref="M6:M9"/>
    <mergeCell ref="K10:N10"/>
    <mergeCell ref="J16:L16"/>
    <mergeCell ref="J11:J14"/>
    <mergeCell ref="B10:H14"/>
    <mergeCell ref="K11:N11"/>
    <mergeCell ref="K12:N12"/>
    <mergeCell ref="K13:N13"/>
    <mergeCell ref="B4:N4"/>
    <mergeCell ref="N6:N9"/>
    <mergeCell ref="J6:J9"/>
    <mergeCell ref="L6:L9"/>
    <mergeCell ref="G6:G9"/>
    <mergeCell ref="H6:I9"/>
    <mergeCell ref="F6:F9"/>
    <mergeCell ref="B19:E19"/>
    <mergeCell ref="B20:E20"/>
    <mergeCell ref="B18:C18"/>
    <mergeCell ref="E17:N18"/>
    <mergeCell ref="B17:C17"/>
    <mergeCell ref="C6:C9"/>
    <mergeCell ref="D6:D9"/>
    <mergeCell ref="E6:E9"/>
    <mergeCell ref="B15:C16"/>
    <mergeCell ref="D15:I16"/>
    <mergeCell ref="H24:I24"/>
    <mergeCell ref="C24:E24"/>
    <mergeCell ref="C25:E25"/>
    <mergeCell ref="F21:G21"/>
    <mergeCell ref="B26:D26"/>
    <mergeCell ref="F22:F23"/>
    <mergeCell ref="C21:E21"/>
    <mergeCell ref="C22:E22"/>
    <mergeCell ref="C23:E23"/>
  </mergeCells>
  <printOptions horizontalCentered="1" verticalCentered="1"/>
  <pageMargins left="0.7874015748031497" right="0.3937007874015748" top="0.984251968503937" bottom="0.984251968503937" header="0.5118110236220472" footer="0.5118110236220472"/>
  <pageSetup horizontalDpi="600" verticalDpi="600" orientation="portrait" paperSize="9" r:id="rId1"/>
  <headerFooter alignWithMargins="0">
    <oddHeader>&amp;L&amp;"ＤＦＰPOP体,標準"&amp;9工事関係様式</oddHeader>
    <oddFooter>&amp;R&amp;6Excel 97表計算文書FD</oddFooter>
  </headerFooter>
</worksheet>
</file>

<file path=xl/worksheets/sheet11.xml><?xml version="1.0" encoding="utf-8"?>
<worksheet xmlns="http://schemas.openxmlformats.org/spreadsheetml/2006/main" xmlns:r="http://schemas.openxmlformats.org/officeDocument/2006/relationships">
  <dimension ref="A1:M21"/>
  <sheetViews>
    <sheetView zoomScalePageLayoutView="0" workbookViewId="0" topLeftCell="A1">
      <selection activeCell="E3" sqref="E3"/>
    </sheetView>
  </sheetViews>
  <sheetFormatPr defaultColWidth="9.00390625" defaultRowHeight="13.5"/>
  <cols>
    <col min="1" max="1" width="3.125" style="37" customWidth="1"/>
    <col min="2" max="2" width="14.50390625" style="37" customWidth="1"/>
    <col min="3" max="3" width="10.875" style="37" bestFit="1" customWidth="1"/>
    <col min="4" max="4" width="8.625" style="70" bestFit="1" customWidth="1"/>
    <col min="5" max="5" width="6.25390625" style="37" customWidth="1"/>
    <col min="6" max="6" width="14.375" style="37" customWidth="1"/>
    <col min="7" max="7" width="10.25390625" style="70" bestFit="1" customWidth="1"/>
    <col min="8" max="8" width="2.75390625" style="37" customWidth="1"/>
    <col min="9" max="9" width="3.00390625" style="37" bestFit="1" customWidth="1"/>
    <col min="10" max="10" width="11.25390625" style="37" customWidth="1"/>
    <col min="11" max="11" width="5.875" style="37" customWidth="1"/>
    <col min="12" max="16384" width="9.00390625" style="37" customWidth="1"/>
  </cols>
  <sheetData>
    <row r="1" spans="1:11" ht="36" customHeight="1" thickBot="1">
      <c r="A1" s="32" t="e">
        <f>"　"&amp;#REF!</f>
        <v>#REF!</v>
      </c>
      <c r="B1" s="33"/>
      <c r="C1" s="34"/>
      <c r="D1" s="35"/>
      <c r="E1" s="34"/>
      <c r="F1" s="34"/>
      <c r="G1" s="35"/>
      <c r="H1" s="34"/>
      <c r="I1" s="34"/>
      <c r="J1" s="34"/>
      <c r="K1" s="36" t="s">
        <v>450</v>
      </c>
    </row>
    <row r="2" spans="1:11" ht="36" customHeight="1" thickBot="1">
      <c r="A2" s="814" t="s">
        <v>596</v>
      </c>
      <c r="B2" s="815"/>
      <c r="C2" s="815"/>
      <c r="D2" s="815"/>
      <c r="E2" s="815"/>
      <c r="F2" s="815"/>
      <c r="G2" s="815"/>
      <c r="H2" s="815"/>
      <c r="I2" s="815"/>
      <c r="J2" s="815"/>
      <c r="K2" s="816"/>
    </row>
    <row r="3" spans="1:11" ht="36" customHeight="1">
      <c r="A3" s="38"/>
      <c r="B3" s="39"/>
      <c r="C3" s="39"/>
      <c r="D3" s="39"/>
      <c r="E3" s="39"/>
      <c r="F3" s="39"/>
      <c r="G3" s="39"/>
      <c r="H3" s="39"/>
      <c r="I3" s="39"/>
      <c r="J3" s="39"/>
      <c r="K3" s="40"/>
    </row>
    <row r="4" spans="1:11" ht="36" customHeight="1">
      <c r="A4" s="41"/>
      <c r="B4" s="42"/>
      <c r="C4" s="42"/>
      <c r="D4" s="811" t="s">
        <v>451</v>
      </c>
      <c r="E4" s="811"/>
      <c r="F4" s="811" t="s">
        <v>452</v>
      </c>
      <c r="G4" s="811"/>
      <c r="H4" s="811"/>
      <c r="I4" s="42"/>
      <c r="J4" s="42"/>
      <c r="K4" s="43"/>
    </row>
    <row r="5" spans="1:13" ht="51" customHeight="1">
      <c r="A5" s="44"/>
      <c r="B5" s="45" t="s">
        <v>453</v>
      </c>
      <c r="C5" s="114" t="s">
        <v>597</v>
      </c>
      <c r="D5" s="812" t="e">
        <f>IF(#REF!="","",J20)</f>
        <v>#REF!</v>
      </c>
      <c r="E5" s="812"/>
      <c r="F5" s="45" t="s">
        <v>455</v>
      </c>
      <c r="G5" s="812" t="e">
        <f>IF(#REF!="","",J14)</f>
        <v>#REF!</v>
      </c>
      <c r="H5" s="812"/>
      <c r="I5" s="45" t="s">
        <v>455</v>
      </c>
      <c r="J5" s="46"/>
      <c r="K5" s="47"/>
      <c r="M5" s="48"/>
    </row>
    <row r="6" spans="1:11" ht="51" customHeight="1">
      <c r="A6" s="44"/>
      <c r="B6" s="45" t="s">
        <v>453</v>
      </c>
      <c r="C6" s="45" t="s">
        <v>456</v>
      </c>
      <c r="D6" s="812" t="e">
        <f>#REF!</f>
        <v>#REF!</v>
      </c>
      <c r="E6" s="812"/>
      <c r="F6" s="45" t="s">
        <v>455</v>
      </c>
      <c r="G6" s="812" t="e">
        <f>#REF!</f>
        <v>#REF!</v>
      </c>
      <c r="H6" s="812"/>
      <c r="I6" s="45" t="s">
        <v>455</v>
      </c>
      <c r="J6" s="46"/>
      <c r="K6" s="47"/>
    </row>
    <row r="7" spans="1:11" ht="51" customHeight="1">
      <c r="A7" s="44"/>
      <c r="B7" s="45" t="s">
        <v>453</v>
      </c>
      <c r="C7" s="114" t="s">
        <v>598</v>
      </c>
      <c r="D7" s="813" t="e">
        <f>IF(#REF!="","",#REF!)</f>
        <v>#REF!</v>
      </c>
      <c r="E7" s="813"/>
      <c r="F7" s="45" t="s">
        <v>455</v>
      </c>
      <c r="G7" s="812" t="e">
        <f>IF(#REF!="","",D7/1.05)</f>
        <v>#REF!</v>
      </c>
      <c r="H7" s="812"/>
      <c r="I7" s="45" t="s">
        <v>455</v>
      </c>
      <c r="J7" s="46"/>
      <c r="K7" s="47"/>
    </row>
    <row r="8" spans="1:11" ht="51" customHeight="1">
      <c r="A8" s="44"/>
      <c r="B8" s="45" t="s">
        <v>453</v>
      </c>
      <c r="C8" s="45" t="s">
        <v>457</v>
      </c>
      <c r="D8" s="812" t="e">
        <f>#REF!</f>
        <v>#REF!</v>
      </c>
      <c r="E8" s="812"/>
      <c r="F8" s="45" t="s">
        <v>455</v>
      </c>
      <c r="G8" s="812" t="e">
        <f>#REF!</f>
        <v>#REF!</v>
      </c>
      <c r="H8" s="812"/>
      <c r="I8" s="45" t="s">
        <v>455</v>
      </c>
      <c r="J8" s="46"/>
      <c r="K8" s="47"/>
    </row>
    <row r="9" spans="1:11" ht="36" customHeight="1">
      <c r="A9" s="49"/>
      <c r="B9" s="50"/>
      <c r="C9" s="50"/>
      <c r="D9" s="51"/>
      <c r="E9" s="51"/>
      <c r="F9" s="50"/>
      <c r="G9" s="51"/>
      <c r="H9" s="51"/>
      <c r="I9" s="50"/>
      <c r="J9" s="52"/>
      <c r="K9" s="53"/>
    </row>
    <row r="10" spans="1:11" ht="36" customHeight="1" thickBot="1">
      <c r="A10" s="54"/>
      <c r="B10" s="55"/>
      <c r="C10" s="55"/>
      <c r="D10" s="56"/>
      <c r="E10" s="55"/>
      <c r="F10" s="55"/>
      <c r="G10" s="56"/>
      <c r="H10" s="55"/>
      <c r="I10" s="55"/>
      <c r="J10" s="55"/>
      <c r="K10" s="57"/>
    </row>
    <row r="11" spans="1:11" ht="37.5" customHeight="1">
      <c r="A11" s="115" t="s">
        <v>599</v>
      </c>
      <c r="B11" s="42"/>
      <c r="C11" s="42"/>
      <c r="D11" s="58"/>
      <c r="E11" s="42"/>
      <c r="F11" s="42"/>
      <c r="G11" s="58"/>
      <c r="H11" s="42"/>
      <c r="I11" s="42"/>
      <c r="J11" s="42"/>
      <c r="K11" s="43"/>
    </row>
    <row r="12" spans="1:11" ht="26.25" customHeight="1">
      <c r="A12" s="49"/>
      <c r="B12" s="52"/>
      <c r="C12" s="52"/>
      <c r="D12" s="59"/>
      <c r="E12" s="52"/>
      <c r="F12" s="52"/>
      <c r="G12" s="59"/>
      <c r="H12" s="52"/>
      <c r="I12" s="52"/>
      <c r="J12" s="52"/>
      <c r="K12" s="53"/>
    </row>
    <row r="13" spans="1:11" ht="13.5">
      <c r="A13" s="41"/>
      <c r="B13" s="42" t="str">
        <f>C7</f>
        <v>現委託費</v>
      </c>
      <c r="C13" s="58" t="e">
        <f>$G$7</f>
        <v>#REF!</v>
      </c>
      <c r="D13" s="58" t="s">
        <v>690</v>
      </c>
      <c r="E13" s="42" t="s">
        <v>458</v>
      </c>
      <c r="F13" s="42" t="str">
        <f>C8</f>
        <v>新設計額</v>
      </c>
      <c r="G13" s="58" t="e">
        <f>$G$8</f>
        <v>#REF!</v>
      </c>
      <c r="H13" s="42" t="s">
        <v>690</v>
      </c>
      <c r="I13" s="42"/>
      <c r="J13" s="60" t="s">
        <v>459</v>
      </c>
      <c r="K13" s="43"/>
    </row>
    <row r="14" spans="1:11" ht="7.5" customHeight="1">
      <c r="A14" s="41"/>
      <c r="B14" s="61"/>
      <c r="C14" s="61"/>
      <c r="D14" s="62"/>
      <c r="E14" s="61"/>
      <c r="F14" s="61"/>
      <c r="G14" s="62"/>
      <c r="H14" s="61"/>
      <c r="I14" s="817" t="s">
        <v>469</v>
      </c>
      <c r="J14" s="810" t="e">
        <f>IF(#REF!="","",ROUNDDOWN(C13*G13/D16,-4))</f>
        <v>#REF!</v>
      </c>
      <c r="K14" s="818" t="s">
        <v>690</v>
      </c>
    </row>
    <row r="15" spans="1:11" ht="7.5" customHeight="1">
      <c r="A15" s="41"/>
      <c r="B15" s="42"/>
      <c r="C15" s="42"/>
      <c r="D15" s="58"/>
      <c r="E15" s="42"/>
      <c r="F15" s="42"/>
      <c r="G15" s="58"/>
      <c r="H15" s="42"/>
      <c r="I15" s="817"/>
      <c r="J15" s="810"/>
      <c r="K15" s="818"/>
    </row>
    <row r="16" spans="1:11" ht="13.5">
      <c r="A16" s="41"/>
      <c r="B16" s="42"/>
      <c r="C16" s="63" t="str">
        <f>C6</f>
        <v>現設計額</v>
      </c>
      <c r="D16" s="810" t="e">
        <f>$G$6</f>
        <v>#REF!</v>
      </c>
      <c r="E16" s="810"/>
      <c r="F16" s="42" t="s">
        <v>690</v>
      </c>
      <c r="G16" s="58"/>
      <c r="H16" s="42"/>
      <c r="I16" s="42"/>
      <c r="J16" s="60" t="s">
        <v>461</v>
      </c>
      <c r="K16" s="43"/>
    </row>
    <row r="17" spans="1:11" ht="26.25" customHeight="1">
      <c r="A17" s="41"/>
      <c r="B17" s="42"/>
      <c r="C17" s="42"/>
      <c r="D17" s="58"/>
      <c r="E17" s="42"/>
      <c r="F17" s="42"/>
      <c r="G17" s="58"/>
      <c r="H17" s="42"/>
      <c r="I17" s="42"/>
      <c r="J17" s="42"/>
      <c r="K17" s="43"/>
    </row>
    <row r="18" spans="1:11" ht="75.75" customHeight="1">
      <c r="A18" s="44"/>
      <c r="B18" s="64" t="s">
        <v>462</v>
      </c>
      <c r="C18" s="65" t="e">
        <f>$J$14</f>
        <v>#REF!</v>
      </c>
      <c r="D18" s="66" t="s">
        <v>690</v>
      </c>
      <c r="E18" s="46" t="s">
        <v>458</v>
      </c>
      <c r="F18" s="67">
        <v>0.05</v>
      </c>
      <c r="G18" s="66"/>
      <c r="H18" s="46"/>
      <c r="I18" s="46" t="s">
        <v>460</v>
      </c>
      <c r="J18" s="66" t="e">
        <f>IF(#REF!="","",C18*F18)</f>
        <v>#REF!</v>
      </c>
      <c r="K18" s="47" t="s">
        <v>690</v>
      </c>
    </row>
    <row r="19" spans="1:11" ht="12.75" customHeight="1">
      <c r="A19" s="41"/>
      <c r="B19" s="42"/>
      <c r="C19" s="42"/>
      <c r="D19" s="58"/>
      <c r="E19" s="42"/>
      <c r="F19" s="42"/>
      <c r="G19" s="58"/>
      <c r="H19" s="42"/>
      <c r="I19" s="42"/>
      <c r="J19" s="42"/>
      <c r="K19" s="43"/>
    </row>
    <row r="20" spans="1:11" ht="41.25" customHeight="1">
      <c r="A20" s="41"/>
      <c r="B20" s="42" t="s">
        <v>454</v>
      </c>
      <c r="C20" s="68" t="e">
        <f>$J$14</f>
        <v>#REF!</v>
      </c>
      <c r="D20" s="58" t="s">
        <v>690</v>
      </c>
      <c r="E20" s="42" t="s">
        <v>463</v>
      </c>
      <c r="F20" s="68" t="e">
        <f>$J$18</f>
        <v>#REF!</v>
      </c>
      <c r="G20" s="58" t="s">
        <v>690</v>
      </c>
      <c r="H20" s="42"/>
      <c r="I20" s="42" t="s">
        <v>460</v>
      </c>
      <c r="J20" s="68" t="e">
        <f>IF(#REF!="","",C20+F20)</f>
        <v>#REF!</v>
      </c>
      <c r="K20" s="43" t="s">
        <v>690</v>
      </c>
    </row>
    <row r="21" spans="1:11" ht="21.75" customHeight="1" thickBot="1">
      <c r="A21" s="54"/>
      <c r="B21" s="55"/>
      <c r="C21" s="55"/>
      <c r="D21" s="56"/>
      <c r="E21" s="55"/>
      <c r="F21" s="55"/>
      <c r="G21" s="56"/>
      <c r="H21" s="55"/>
      <c r="I21" s="55"/>
      <c r="J21" s="69" t="s">
        <v>464</v>
      </c>
      <c r="K21" s="57"/>
    </row>
  </sheetData>
  <sheetProtection/>
  <mergeCells count="15">
    <mergeCell ref="A2:K2"/>
    <mergeCell ref="G8:H8"/>
    <mergeCell ref="I14:I15"/>
    <mergeCell ref="J14:J15"/>
    <mergeCell ref="K14:K15"/>
    <mergeCell ref="D16:E16"/>
    <mergeCell ref="D4:E4"/>
    <mergeCell ref="F4:H4"/>
    <mergeCell ref="D5:E5"/>
    <mergeCell ref="D6:E6"/>
    <mergeCell ref="D7:E7"/>
    <mergeCell ref="D8:E8"/>
    <mergeCell ref="G5:H5"/>
    <mergeCell ref="G6:H6"/>
    <mergeCell ref="G7:H7"/>
  </mergeCells>
  <printOptions horizontalCentered="1"/>
  <pageMargins left="0.6692913385826772" right="0.5511811023622047" top="0.984251968503937" bottom="0.984251968503937"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selection activeCell="C2" sqref="C2"/>
    </sheetView>
  </sheetViews>
  <sheetFormatPr defaultColWidth="9.00390625" defaultRowHeight="13.5"/>
  <cols>
    <col min="1" max="1" width="12.625" style="3" customWidth="1"/>
    <col min="2" max="2" width="15.625" style="3" customWidth="1"/>
    <col min="3" max="4" width="13.625" style="3" customWidth="1"/>
    <col min="5" max="6" width="11.125" style="3" customWidth="1"/>
    <col min="7" max="16384" width="9.00390625" style="3" customWidth="1"/>
  </cols>
  <sheetData>
    <row r="1" spans="1:9" ht="39.75" customHeight="1">
      <c r="A1" s="819" t="e">
        <f>#REF!</f>
        <v>#REF!</v>
      </c>
      <c r="B1" s="820"/>
      <c r="C1" s="820"/>
      <c r="D1" s="825" t="s">
        <v>600</v>
      </c>
      <c r="E1" s="825"/>
      <c r="F1" s="826"/>
      <c r="G1" s="116"/>
      <c r="H1" s="116"/>
      <c r="I1" s="116"/>
    </row>
    <row r="2" spans="1:6" ht="39.75" customHeight="1">
      <c r="A2" s="117" t="s">
        <v>172</v>
      </c>
      <c r="B2" s="8"/>
      <c r="C2" s="118">
        <f>IF(AND(E16="",F16=""),"",IF(E16="",F16,E16))</f>
      </c>
      <c r="D2" s="8" t="s">
        <v>171</v>
      </c>
      <c r="E2" s="823">
        <f>IF(AND(E16="",F16=""),"",IF(E16="","差引（減）額","差引（増）額"))</f>
      </c>
      <c r="F2" s="824"/>
    </row>
    <row r="3" spans="1:6" ht="19.5" customHeight="1">
      <c r="A3" s="829" t="s">
        <v>466</v>
      </c>
      <c r="B3" s="830"/>
      <c r="C3" s="821" t="s">
        <v>601</v>
      </c>
      <c r="D3" s="821" t="s">
        <v>602</v>
      </c>
      <c r="E3" s="827" t="s">
        <v>465</v>
      </c>
      <c r="F3" s="828"/>
    </row>
    <row r="4" spans="1:6" ht="19.5" customHeight="1">
      <c r="A4" s="831"/>
      <c r="B4" s="832"/>
      <c r="C4" s="822"/>
      <c r="D4" s="822"/>
      <c r="E4" s="13" t="s">
        <v>467</v>
      </c>
      <c r="F4" s="142" t="s">
        <v>468</v>
      </c>
    </row>
    <row r="5" spans="1:6" ht="12" customHeight="1">
      <c r="A5" s="119"/>
      <c r="B5" s="120"/>
      <c r="C5" s="121" t="s">
        <v>171</v>
      </c>
      <c r="D5" s="121" t="s">
        <v>171</v>
      </c>
      <c r="E5" s="121" t="s">
        <v>171</v>
      </c>
      <c r="F5" s="122" t="s">
        <v>171</v>
      </c>
    </row>
    <row r="6" spans="1:6" ht="27.75" customHeight="1">
      <c r="A6" s="129" t="e">
        <f>IF(#REF!="","",#REF!)</f>
        <v>#REF!</v>
      </c>
      <c r="B6" s="138" t="e">
        <f>IF(#REF!="","",#REF!)</f>
        <v>#REF!</v>
      </c>
      <c r="C6" s="133" t="e">
        <f>#REF!</f>
        <v>#REF!</v>
      </c>
      <c r="D6" s="133" t="e">
        <f>#REF!</f>
        <v>#REF!</v>
      </c>
      <c r="E6" s="123" t="e">
        <f>IF(C6="","",IF(C6-D6&lt;0,"",C6-D6))</f>
        <v>#REF!</v>
      </c>
      <c r="F6" s="124" t="e">
        <f>IF(C6="","",IF(D6-E6&lt;0,"",D6-E6))</f>
        <v>#REF!</v>
      </c>
    </row>
    <row r="7" spans="1:6" ht="39.75" customHeight="1">
      <c r="A7" s="130" t="e">
        <f>IF(#REF!="","",#REF!)</f>
        <v>#REF!</v>
      </c>
      <c r="B7" s="139" t="e">
        <f>IF(#REF!="","",#REF!)</f>
        <v>#REF!</v>
      </c>
      <c r="C7" s="134" t="e">
        <f>#REF!</f>
        <v>#REF!</v>
      </c>
      <c r="D7" s="134" t="e">
        <f>#REF!</f>
        <v>#REF!</v>
      </c>
      <c r="E7" s="125" t="e">
        <f aca="true" t="shared" si="0" ref="E7:E15">IF(C7="","",IF(C7-D7&lt;0,"",C7-D7))</f>
        <v>#REF!</v>
      </c>
      <c r="F7" s="126" t="e">
        <f aca="true" t="shared" si="1" ref="F7:F15">IF(C7="","",IF(D7-E7&lt;0,"",D7-E7))</f>
        <v>#REF!</v>
      </c>
    </row>
    <row r="8" spans="1:6" ht="39.75" customHeight="1">
      <c r="A8" s="130" t="e">
        <f>IF(#REF!="","",#REF!)</f>
        <v>#REF!</v>
      </c>
      <c r="B8" s="139" t="e">
        <f>IF(#REF!="","",#REF!)</f>
        <v>#REF!</v>
      </c>
      <c r="C8" s="134" t="e">
        <f>#REF!</f>
        <v>#REF!</v>
      </c>
      <c r="D8" s="134" t="e">
        <f>#REF!</f>
        <v>#REF!</v>
      </c>
      <c r="E8" s="125" t="e">
        <f t="shared" si="0"/>
        <v>#REF!</v>
      </c>
      <c r="F8" s="126" t="e">
        <f t="shared" si="1"/>
        <v>#REF!</v>
      </c>
    </row>
    <row r="9" spans="1:6" ht="39.75" customHeight="1">
      <c r="A9" s="130" t="e">
        <f>IF(#REF!="","",#REF!)</f>
        <v>#REF!</v>
      </c>
      <c r="B9" s="139" t="e">
        <f>IF(#REF!="","",#REF!)</f>
        <v>#REF!</v>
      </c>
      <c r="C9" s="134" t="e">
        <f>#REF!</f>
        <v>#REF!</v>
      </c>
      <c r="D9" s="134" t="e">
        <f>#REF!</f>
        <v>#REF!</v>
      </c>
      <c r="E9" s="125" t="e">
        <f t="shared" si="0"/>
        <v>#REF!</v>
      </c>
      <c r="F9" s="126" t="e">
        <f t="shared" si="1"/>
        <v>#REF!</v>
      </c>
    </row>
    <row r="10" spans="1:6" ht="39.75" customHeight="1">
      <c r="A10" s="130" t="e">
        <f>IF(#REF!="","",#REF!)</f>
        <v>#REF!</v>
      </c>
      <c r="B10" s="139" t="e">
        <f>IF(#REF!="","",#REF!)</f>
        <v>#REF!</v>
      </c>
      <c r="C10" s="134" t="e">
        <f>#REF!</f>
        <v>#REF!</v>
      </c>
      <c r="D10" s="134" t="e">
        <f>#REF!</f>
        <v>#REF!</v>
      </c>
      <c r="E10" s="125" t="e">
        <f t="shared" si="0"/>
        <v>#REF!</v>
      </c>
      <c r="F10" s="126" t="e">
        <f t="shared" si="1"/>
        <v>#REF!</v>
      </c>
    </row>
    <row r="11" spans="1:6" ht="39.75" customHeight="1">
      <c r="A11" s="127" t="e">
        <f>IF(#REF!="","",#REF!)</f>
        <v>#REF!</v>
      </c>
      <c r="B11" s="131" t="e">
        <f>IF(#REF!="","",#REF!)</f>
        <v>#REF!</v>
      </c>
      <c r="C11" s="134" t="e">
        <f>#REF!</f>
        <v>#REF!</v>
      </c>
      <c r="D11" s="134" t="e">
        <f>#REF!</f>
        <v>#REF!</v>
      </c>
      <c r="E11" s="125" t="e">
        <f t="shared" si="0"/>
        <v>#REF!</v>
      </c>
      <c r="F11" s="126" t="e">
        <f t="shared" si="1"/>
        <v>#REF!</v>
      </c>
    </row>
    <row r="12" spans="1:6" ht="39.75" customHeight="1">
      <c r="A12" s="130" t="e">
        <f>IF(#REF!="","",#REF!)</f>
        <v>#REF!</v>
      </c>
      <c r="B12" s="128" t="e">
        <f>IF(#REF!="","",#REF!)</f>
        <v>#REF!</v>
      </c>
      <c r="C12" s="134" t="e">
        <f>#REF!</f>
        <v>#REF!</v>
      </c>
      <c r="D12" s="134" t="e">
        <f>#REF!</f>
        <v>#REF!</v>
      </c>
      <c r="E12" s="125" t="e">
        <f t="shared" si="0"/>
        <v>#REF!</v>
      </c>
      <c r="F12" s="126" t="e">
        <f t="shared" si="1"/>
        <v>#REF!</v>
      </c>
    </row>
    <row r="13" spans="1:6" ht="39.75" customHeight="1">
      <c r="A13" s="130" t="e">
        <f>IF(#REF!="","",#REF!)</f>
        <v>#REF!</v>
      </c>
      <c r="B13" s="128" t="e">
        <f>IF(#REF!="","",#REF!)</f>
        <v>#REF!</v>
      </c>
      <c r="C13" s="134" t="e">
        <f>#REF!</f>
        <v>#REF!</v>
      </c>
      <c r="D13" s="134" t="e">
        <f>#REF!</f>
        <v>#REF!</v>
      </c>
      <c r="E13" s="125" t="e">
        <f t="shared" si="0"/>
        <v>#REF!</v>
      </c>
      <c r="F13" s="126" t="e">
        <f t="shared" si="1"/>
        <v>#REF!</v>
      </c>
    </row>
    <row r="14" spans="1:6" ht="39.75" customHeight="1">
      <c r="A14" s="130" t="e">
        <f>IF(#REF!="","",#REF!)</f>
        <v>#REF!</v>
      </c>
      <c r="B14" s="128" t="e">
        <f>IF(#REF!="","",#REF!)</f>
        <v>#REF!</v>
      </c>
      <c r="C14" s="134" t="e">
        <f>#REF!</f>
        <v>#REF!</v>
      </c>
      <c r="D14" s="134" t="e">
        <f>#REF!</f>
        <v>#REF!</v>
      </c>
      <c r="E14" s="125" t="e">
        <f t="shared" si="0"/>
        <v>#REF!</v>
      </c>
      <c r="F14" s="126" t="e">
        <f t="shared" si="1"/>
        <v>#REF!</v>
      </c>
    </row>
    <row r="15" spans="1:6" ht="39.75" customHeight="1">
      <c r="A15" s="140" t="e">
        <f>IF(#REF!="","",#REF!)</f>
        <v>#REF!</v>
      </c>
      <c r="B15" s="128" t="e">
        <f>IF(#REF!="","",#REF!)</f>
        <v>#REF!</v>
      </c>
      <c r="C15" s="134" t="e">
        <f>#REF!</f>
        <v>#REF!</v>
      </c>
      <c r="D15" s="134" t="e">
        <f>#REF!</f>
        <v>#REF!</v>
      </c>
      <c r="E15" s="125" t="e">
        <f t="shared" si="0"/>
        <v>#REF!</v>
      </c>
      <c r="F15" s="126" t="e">
        <f t="shared" si="1"/>
        <v>#REF!</v>
      </c>
    </row>
    <row r="16" spans="1:6" ht="39.75" customHeight="1" thickBot="1">
      <c r="A16" s="132"/>
      <c r="B16" s="141"/>
      <c r="C16" s="135"/>
      <c r="D16" s="135"/>
      <c r="E16" s="136"/>
      <c r="F16" s="137"/>
    </row>
  </sheetData>
  <sheetProtection/>
  <mergeCells count="7">
    <mergeCell ref="A1:C1"/>
    <mergeCell ref="C3:C4"/>
    <mergeCell ref="D3:D4"/>
    <mergeCell ref="E2:F2"/>
    <mergeCell ref="D1:F1"/>
    <mergeCell ref="E3:F3"/>
    <mergeCell ref="A3:B4"/>
  </mergeCells>
  <printOptions horizontalCentered="1"/>
  <pageMargins left="0.7874015748031497" right="0.7874015748031497" top="0.9055118110236221"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J478"/>
  <sheetViews>
    <sheetView zoomScalePageLayoutView="0" workbookViewId="0" topLeftCell="A352">
      <selection activeCell="E368" sqref="E368:J368"/>
    </sheetView>
  </sheetViews>
  <sheetFormatPr defaultColWidth="9.00390625" defaultRowHeight="18" customHeight="1"/>
  <cols>
    <col min="1" max="1" width="8.00390625" style="162" bestFit="1" customWidth="1"/>
    <col min="2" max="2" width="3.125" style="162" customWidth="1"/>
    <col min="3" max="3" width="6.625" style="162" customWidth="1"/>
    <col min="4" max="5" width="5.625" style="161" customWidth="1"/>
    <col min="6" max="6" width="33.625" style="161" customWidth="1"/>
    <col min="7" max="7" width="10.625" style="162" customWidth="1"/>
    <col min="8" max="8" width="6.625" style="161" customWidth="1"/>
    <col min="9" max="9" width="3.625" style="161" customWidth="1"/>
    <col min="10" max="10" width="8.625" style="161" customWidth="1"/>
    <col min="11" max="11" width="2.625" style="161" customWidth="1"/>
    <col min="12" max="16384" width="9.00390625" style="161" customWidth="1"/>
  </cols>
  <sheetData>
    <row r="2" spans="1:10" ht="18" customHeight="1">
      <c r="A2" s="839" t="e">
        <f>#REF!&amp;#REF!&amp;"　仕様書"</f>
        <v>#REF!</v>
      </c>
      <c r="B2" s="839"/>
      <c r="C2" s="839"/>
      <c r="D2" s="839"/>
      <c r="E2" s="839"/>
      <c r="F2" s="839"/>
      <c r="G2" s="839"/>
      <c r="H2" s="839"/>
      <c r="I2" s="839"/>
      <c r="J2" s="839"/>
    </row>
    <row r="3" spans="1:10" ht="18" customHeight="1">
      <c r="A3" s="839"/>
      <c r="B3" s="839"/>
      <c r="C3" s="839"/>
      <c r="D3" s="839"/>
      <c r="E3" s="839"/>
      <c r="F3" s="839"/>
      <c r="G3" s="839"/>
      <c r="H3" s="839"/>
      <c r="I3" s="839"/>
      <c r="J3" s="839"/>
    </row>
    <row r="4" spans="4:10" ht="18" customHeight="1">
      <c r="D4" s="162"/>
      <c r="E4" s="162"/>
      <c r="F4" s="162"/>
      <c r="H4" s="162"/>
      <c r="I4" s="162"/>
      <c r="J4" s="162"/>
    </row>
    <row r="5" spans="1:6" ht="18" customHeight="1">
      <c r="A5" s="150" t="s">
        <v>228</v>
      </c>
      <c r="B5" s="838" t="s">
        <v>436</v>
      </c>
      <c r="C5" s="838"/>
      <c r="D5" s="838"/>
      <c r="E5" s="838"/>
      <c r="F5" s="838"/>
    </row>
    <row r="6" spans="1:3" ht="18" customHeight="1">
      <c r="A6" s="163"/>
      <c r="B6" s="163"/>
      <c r="C6" s="163"/>
    </row>
    <row r="7" spans="1:10" ht="18" customHeight="1">
      <c r="A7" s="164" t="s">
        <v>76</v>
      </c>
      <c r="B7" s="162">
        <v>1</v>
      </c>
      <c r="C7" s="165" t="s">
        <v>77</v>
      </c>
      <c r="D7" s="834" t="e">
        <f>"本仕様書（以下「仕様書」という。）は"&amp;#REF!&amp;#REF!&amp;"（以下「業務」という。）に適用する。"</f>
        <v>#REF!</v>
      </c>
      <c r="E7" s="834"/>
      <c r="F7" s="834"/>
      <c r="G7" s="834"/>
      <c r="H7" s="834"/>
      <c r="I7" s="834"/>
      <c r="J7" s="834"/>
    </row>
    <row r="8" spans="1:10" ht="18" customHeight="1">
      <c r="A8" s="164">
        <f aca="true" t="shared" si="0" ref="A8:A39">IF(B8="","",$A$7)</f>
      </c>
      <c r="C8" s="165">
        <f aca="true" t="shared" si="1" ref="C8:C39">IF(B8="","",$C$7)</f>
      </c>
      <c r="D8" s="834"/>
      <c r="E8" s="834"/>
      <c r="F8" s="834"/>
      <c r="G8" s="834"/>
      <c r="H8" s="834"/>
      <c r="I8" s="834"/>
      <c r="J8" s="834"/>
    </row>
    <row r="9" spans="1:10" ht="18" customHeight="1">
      <c r="A9" s="164">
        <f t="shared" si="0"/>
      </c>
      <c r="C9" s="165">
        <f t="shared" si="1"/>
      </c>
      <c r="D9" s="834"/>
      <c r="E9" s="834"/>
      <c r="F9" s="834"/>
      <c r="G9" s="834"/>
      <c r="H9" s="834"/>
      <c r="I9" s="834"/>
      <c r="J9" s="834"/>
    </row>
    <row r="10" spans="1:10" ht="18" customHeight="1">
      <c r="A10" s="164" t="str">
        <f t="shared" si="0"/>
        <v>第</v>
      </c>
      <c r="B10" s="162">
        <f>B7+1</f>
        <v>2</v>
      </c>
      <c r="C10" s="165" t="str">
        <f t="shared" si="1"/>
        <v>条</v>
      </c>
      <c r="D10" s="835" t="s">
        <v>644</v>
      </c>
      <c r="E10" s="835"/>
      <c r="F10" s="835"/>
      <c r="G10" s="835"/>
      <c r="H10" s="835"/>
      <c r="I10" s="835"/>
      <c r="J10" s="835"/>
    </row>
    <row r="11" spans="1:10" ht="18" customHeight="1">
      <c r="A11" s="164">
        <f t="shared" si="0"/>
      </c>
      <c r="C11" s="165">
        <f t="shared" si="1"/>
      </c>
      <c r="D11" s="835"/>
      <c r="E11" s="835"/>
      <c r="F11" s="835"/>
      <c r="G11" s="835"/>
      <c r="H11" s="835"/>
      <c r="I11" s="835"/>
      <c r="J11" s="835"/>
    </row>
    <row r="12" spans="1:10" ht="18" customHeight="1">
      <c r="A12" s="164">
        <f t="shared" si="0"/>
      </c>
      <c r="C12" s="165">
        <f t="shared" si="1"/>
      </c>
      <c r="D12" s="835"/>
      <c r="E12" s="835"/>
      <c r="F12" s="835"/>
      <c r="G12" s="835"/>
      <c r="H12" s="835"/>
      <c r="I12" s="835"/>
      <c r="J12" s="835"/>
    </row>
    <row r="13" spans="1:10" ht="18" customHeight="1">
      <c r="A13" s="164">
        <f t="shared" si="0"/>
      </c>
      <c r="C13" s="165">
        <f t="shared" si="1"/>
      </c>
      <c r="D13" s="834"/>
      <c r="E13" s="834"/>
      <c r="F13" s="834"/>
      <c r="G13" s="834"/>
      <c r="H13" s="834"/>
      <c r="I13" s="834"/>
      <c r="J13" s="834"/>
    </row>
    <row r="14" spans="1:10" ht="18" customHeight="1">
      <c r="A14" s="164" t="str">
        <f t="shared" si="0"/>
        <v>第</v>
      </c>
      <c r="B14" s="162">
        <f>B10+1</f>
        <v>3</v>
      </c>
      <c r="C14" s="165" t="str">
        <f t="shared" si="1"/>
        <v>条</v>
      </c>
      <c r="D14" s="835" t="s">
        <v>121</v>
      </c>
      <c r="E14" s="835"/>
      <c r="F14" s="834"/>
      <c r="G14" s="834"/>
      <c r="H14" s="834"/>
      <c r="I14" s="834"/>
      <c r="J14" s="834"/>
    </row>
    <row r="15" spans="1:10" ht="18" customHeight="1">
      <c r="A15" s="164">
        <f t="shared" si="0"/>
      </c>
      <c r="C15" s="165">
        <f t="shared" si="1"/>
      </c>
      <c r="D15" s="834"/>
      <c r="E15" s="834"/>
      <c r="F15" s="834"/>
      <c r="G15" s="834"/>
      <c r="H15" s="834"/>
      <c r="I15" s="834"/>
      <c r="J15" s="834"/>
    </row>
    <row r="16" spans="1:10" ht="18" customHeight="1">
      <c r="A16" s="164">
        <f t="shared" si="0"/>
      </c>
      <c r="C16" s="165">
        <f t="shared" si="1"/>
      </c>
      <c r="D16" s="167">
        <v>-1</v>
      </c>
      <c r="E16" s="835" t="s">
        <v>226</v>
      </c>
      <c r="F16" s="835"/>
      <c r="G16" s="835"/>
      <c r="H16" s="835"/>
      <c r="I16" s="835"/>
      <c r="J16" s="835"/>
    </row>
    <row r="17" spans="1:10" ht="18" customHeight="1">
      <c r="A17" s="164">
        <f t="shared" si="0"/>
      </c>
      <c r="C17" s="165">
        <f t="shared" si="1"/>
      </c>
      <c r="D17" s="167">
        <f aca="true" t="shared" si="2" ref="D17:D22">D16-1</f>
        <v>-2</v>
      </c>
      <c r="E17" s="835" t="s">
        <v>227</v>
      </c>
      <c r="F17" s="835"/>
      <c r="G17" s="835"/>
      <c r="H17" s="835"/>
      <c r="I17" s="835"/>
      <c r="J17" s="835"/>
    </row>
    <row r="18" spans="1:10" ht="18" customHeight="1">
      <c r="A18" s="164">
        <f t="shared" si="0"/>
      </c>
      <c r="C18" s="165">
        <f t="shared" si="1"/>
      </c>
      <c r="D18" s="167">
        <f t="shared" si="2"/>
        <v>-3</v>
      </c>
      <c r="E18" s="833" t="s">
        <v>122</v>
      </c>
      <c r="F18" s="833"/>
      <c r="G18" s="833"/>
      <c r="H18" s="833"/>
      <c r="I18" s="833"/>
      <c r="J18" s="833"/>
    </row>
    <row r="19" spans="1:10" ht="18" customHeight="1">
      <c r="A19" s="164">
        <f t="shared" si="0"/>
      </c>
      <c r="C19" s="165">
        <f t="shared" si="1"/>
      </c>
      <c r="D19" s="167">
        <f t="shared" si="2"/>
        <v>-4</v>
      </c>
      <c r="E19" s="835" t="s">
        <v>298</v>
      </c>
      <c r="F19" s="835"/>
      <c r="G19" s="835"/>
      <c r="H19" s="835"/>
      <c r="I19" s="835"/>
      <c r="J19" s="835"/>
    </row>
    <row r="20" spans="1:10" ht="18" customHeight="1">
      <c r="A20" s="164">
        <f t="shared" si="0"/>
      </c>
      <c r="C20" s="165">
        <f t="shared" si="1"/>
      </c>
      <c r="D20" s="167">
        <f t="shared" si="2"/>
        <v>-5</v>
      </c>
      <c r="E20" s="835" t="s">
        <v>299</v>
      </c>
      <c r="F20" s="835"/>
      <c r="G20" s="835"/>
      <c r="H20" s="835"/>
      <c r="I20" s="835"/>
      <c r="J20" s="835"/>
    </row>
    <row r="21" spans="1:10" ht="18" customHeight="1">
      <c r="A21" s="164">
        <f t="shared" si="0"/>
      </c>
      <c r="C21" s="165">
        <f t="shared" si="1"/>
      </c>
      <c r="D21" s="167">
        <f t="shared" si="2"/>
        <v>-6</v>
      </c>
      <c r="E21" s="835" t="s">
        <v>484</v>
      </c>
      <c r="F21" s="835"/>
      <c r="G21" s="835"/>
      <c r="H21" s="835"/>
      <c r="I21" s="835"/>
      <c r="J21" s="835"/>
    </row>
    <row r="22" spans="1:10" ht="18" customHeight="1">
      <c r="A22" s="164">
        <f t="shared" si="0"/>
      </c>
      <c r="C22" s="165">
        <f t="shared" si="1"/>
      </c>
      <c r="D22" s="167">
        <f t="shared" si="2"/>
        <v>-7</v>
      </c>
      <c r="E22" s="833" t="s">
        <v>485</v>
      </c>
      <c r="F22" s="833"/>
      <c r="G22" s="833"/>
      <c r="H22" s="833"/>
      <c r="I22" s="833"/>
      <c r="J22" s="833"/>
    </row>
    <row r="23" spans="1:10" ht="18" customHeight="1">
      <c r="A23" s="164">
        <f t="shared" si="0"/>
      </c>
      <c r="C23" s="165">
        <f t="shared" si="1"/>
      </c>
      <c r="D23" s="834"/>
      <c r="E23" s="834"/>
      <c r="F23" s="834"/>
      <c r="G23" s="834"/>
      <c r="H23" s="834"/>
      <c r="I23" s="834"/>
      <c r="J23" s="834"/>
    </row>
    <row r="24" spans="1:10" ht="18" customHeight="1">
      <c r="A24" s="164" t="str">
        <f t="shared" si="0"/>
        <v>第</v>
      </c>
      <c r="B24" s="162">
        <f>B14+1</f>
        <v>4</v>
      </c>
      <c r="C24" s="165" t="str">
        <f t="shared" si="1"/>
        <v>条</v>
      </c>
      <c r="D24" s="840" t="s">
        <v>20</v>
      </c>
      <c r="E24" s="840"/>
      <c r="F24" s="841"/>
      <c r="G24" s="841"/>
      <c r="H24" s="841"/>
      <c r="I24" s="841"/>
      <c r="J24" s="841"/>
    </row>
    <row r="25" spans="1:10" ht="18" customHeight="1">
      <c r="A25" s="164">
        <f t="shared" si="0"/>
      </c>
      <c r="C25" s="165">
        <f t="shared" si="1"/>
      </c>
      <c r="D25" s="167">
        <v>-1</v>
      </c>
      <c r="E25" s="835" t="s">
        <v>120</v>
      </c>
      <c r="F25" s="835"/>
      <c r="G25" s="835"/>
      <c r="H25" s="835"/>
      <c r="I25" s="835"/>
      <c r="J25" s="835"/>
    </row>
    <row r="26" spans="1:10" ht="18" customHeight="1">
      <c r="A26" s="164">
        <f t="shared" si="0"/>
      </c>
      <c r="C26" s="165">
        <f t="shared" si="1"/>
      </c>
      <c r="D26" s="167">
        <f>D25-1</f>
        <v>-2</v>
      </c>
      <c r="E26" s="834" t="s">
        <v>603</v>
      </c>
      <c r="F26" s="834"/>
      <c r="G26" s="834"/>
      <c r="H26" s="834"/>
      <c r="I26" s="834"/>
      <c r="J26" s="834"/>
    </row>
    <row r="27" spans="1:10" ht="18" customHeight="1">
      <c r="A27" s="164">
        <f t="shared" si="0"/>
      </c>
      <c r="C27" s="165">
        <f t="shared" si="1"/>
      </c>
      <c r="D27" s="167"/>
      <c r="E27" s="834"/>
      <c r="F27" s="834"/>
      <c r="G27" s="834"/>
      <c r="H27" s="834"/>
      <c r="I27" s="834"/>
      <c r="J27" s="834"/>
    </row>
    <row r="28" spans="1:10" ht="18" customHeight="1">
      <c r="A28" s="164">
        <f t="shared" si="0"/>
      </c>
      <c r="C28" s="165">
        <f t="shared" si="1"/>
      </c>
      <c r="D28" s="168"/>
      <c r="E28" s="834"/>
      <c r="F28" s="834"/>
      <c r="G28" s="834"/>
      <c r="H28" s="834"/>
      <c r="I28" s="834"/>
      <c r="J28" s="834"/>
    </row>
    <row r="29" spans="1:10" ht="18" customHeight="1">
      <c r="A29" s="164">
        <f t="shared" si="0"/>
      </c>
      <c r="C29" s="165">
        <f t="shared" si="1"/>
      </c>
      <c r="D29" s="167">
        <f>D26-1</f>
        <v>-3</v>
      </c>
      <c r="E29" s="835" t="s">
        <v>45</v>
      </c>
      <c r="F29" s="835"/>
      <c r="G29" s="835"/>
      <c r="H29" s="835"/>
      <c r="I29" s="835"/>
      <c r="J29" s="835"/>
    </row>
    <row r="30" spans="1:10" ht="18" customHeight="1">
      <c r="A30" s="164">
        <f t="shared" si="0"/>
      </c>
      <c r="C30" s="165">
        <f t="shared" si="1"/>
      </c>
      <c r="D30" s="168"/>
      <c r="E30" s="835"/>
      <c r="F30" s="835"/>
      <c r="G30" s="835"/>
      <c r="H30" s="835"/>
      <c r="I30" s="835"/>
      <c r="J30" s="835"/>
    </row>
    <row r="31" spans="1:10" ht="18" customHeight="1">
      <c r="A31" s="164">
        <f t="shared" si="0"/>
      </c>
      <c r="C31" s="165">
        <f t="shared" si="1"/>
      </c>
      <c r="D31" s="167">
        <f>D29-1</f>
        <v>-4</v>
      </c>
      <c r="E31" s="834" t="s">
        <v>604</v>
      </c>
      <c r="F31" s="834"/>
      <c r="G31" s="834"/>
      <c r="H31" s="834"/>
      <c r="I31" s="834"/>
      <c r="J31" s="834"/>
    </row>
    <row r="32" spans="1:10" ht="18" customHeight="1">
      <c r="A32" s="164">
        <f t="shared" si="0"/>
      </c>
      <c r="C32" s="165">
        <f t="shared" si="1"/>
      </c>
      <c r="D32" s="834"/>
      <c r="E32" s="834"/>
      <c r="F32" s="834"/>
      <c r="G32" s="834"/>
      <c r="H32" s="834"/>
      <c r="I32" s="834"/>
      <c r="J32" s="834"/>
    </row>
    <row r="33" spans="1:10" ht="18" customHeight="1">
      <c r="A33" s="164" t="str">
        <f t="shared" si="0"/>
        <v>第</v>
      </c>
      <c r="B33" s="162">
        <f>B24+1</f>
        <v>5</v>
      </c>
      <c r="C33" s="165" t="str">
        <f t="shared" si="1"/>
        <v>条</v>
      </c>
      <c r="D33" s="834" t="s">
        <v>605</v>
      </c>
      <c r="E33" s="834"/>
      <c r="F33" s="834"/>
      <c r="G33" s="834"/>
      <c r="H33" s="834"/>
      <c r="I33" s="834"/>
      <c r="J33" s="834"/>
    </row>
    <row r="34" spans="1:10" ht="18" customHeight="1">
      <c r="A34" s="164">
        <f t="shared" si="0"/>
      </c>
      <c r="C34" s="165">
        <f t="shared" si="1"/>
      </c>
      <c r="D34" s="834"/>
      <c r="E34" s="834"/>
      <c r="F34" s="834"/>
      <c r="G34" s="834"/>
      <c r="H34" s="834"/>
      <c r="I34" s="834"/>
      <c r="J34" s="834"/>
    </row>
    <row r="35" spans="1:10" ht="18" customHeight="1">
      <c r="A35" s="164">
        <f t="shared" si="0"/>
      </c>
      <c r="C35" s="165">
        <f t="shared" si="1"/>
      </c>
      <c r="D35" s="834"/>
      <c r="E35" s="834"/>
      <c r="F35" s="834"/>
      <c r="G35" s="834"/>
      <c r="H35" s="834"/>
      <c r="I35" s="834"/>
      <c r="J35" s="834"/>
    </row>
    <row r="36" spans="1:10" ht="18" customHeight="1">
      <c r="A36" s="164" t="str">
        <f t="shared" si="0"/>
        <v>第</v>
      </c>
      <c r="B36" s="162">
        <f>B33+1</f>
        <v>6</v>
      </c>
      <c r="C36" s="165" t="str">
        <f t="shared" si="1"/>
        <v>条</v>
      </c>
      <c r="D36" s="835" t="s">
        <v>304</v>
      </c>
      <c r="E36" s="835"/>
      <c r="F36" s="834"/>
      <c r="G36" s="834"/>
      <c r="H36" s="834"/>
      <c r="I36" s="834"/>
      <c r="J36" s="834"/>
    </row>
    <row r="37" spans="1:10" ht="18" customHeight="1">
      <c r="A37" s="164">
        <f t="shared" si="0"/>
      </c>
      <c r="C37" s="165">
        <f t="shared" si="1"/>
      </c>
      <c r="D37" s="834"/>
      <c r="E37" s="834"/>
      <c r="F37" s="834"/>
      <c r="G37" s="834"/>
      <c r="H37" s="834"/>
      <c r="I37" s="834"/>
      <c r="J37" s="834"/>
    </row>
    <row r="38" spans="1:10" ht="18" customHeight="1">
      <c r="A38" s="164">
        <f t="shared" si="0"/>
      </c>
      <c r="C38" s="165">
        <f t="shared" si="1"/>
      </c>
      <c r="D38" s="166"/>
      <c r="E38" s="166"/>
      <c r="F38" s="166"/>
      <c r="G38" s="169"/>
      <c r="H38" s="166"/>
      <c r="I38" s="166"/>
      <c r="J38" s="166"/>
    </row>
    <row r="39" spans="1:10" ht="18" customHeight="1">
      <c r="A39" s="164" t="str">
        <f t="shared" si="0"/>
        <v>第</v>
      </c>
      <c r="B39" s="162">
        <f>B36+1</f>
        <v>7</v>
      </c>
      <c r="C39" s="165" t="str">
        <f t="shared" si="1"/>
        <v>条</v>
      </c>
      <c r="D39" s="834" t="s">
        <v>606</v>
      </c>
      <c r="E39" s="834"/>
      <c r="F39" s="834"/>
      <c r="G39" s="834"/>
      <c r="H39" s="834"/>
      <c r="I39" s="834"/>
      <c r="J39" s="834"/>
    </row>
    <row r="40" spans="1:10" ht="18" customHeight="1">
      <c r="A40" s="164">
        <f aca="true" t="shared" si="3" ref="A40:A71">IF(B40="","",$A$7)</f>
      </c>
      <c r="C40" s="165">
        <f aca="true" t="shared" si="4" ref="C40:C71">IF(B40="","",$C$7)</f>
      </c>
      <c r="D40" s="834"/>
      <c r="E40" s="834"/>
      <c r="F40" s="834"/>
      <c r="G40" s="834"/>
      <c r="H40" s="834"/>
      <c r="I40" s="834"/>
      <c r="J40" s="834"/>
    </row>
    <row r="41" spans="1:10" ht="18" customHeight="1">
      <c r="A41" s="164">
        <f t="shared" si="3"/>
      </c>
      <c r="C41" s="165">
        <f t="shared" si="4"/>
      </c>
      <c r="D41" s="166"/>
      <c r="E41" s="166"/>
      <c r="F41" s="166"/>
      <c r="G41" s="169"/>
      <c r="H41" s="166"/>
      <c r="I41" s="166"/>
      <c r="J41" s="166"/>
    </row>
    <row r="42" spans="1:10" ht="18" customHeight="1">
      <c r="A42" s="164" t="str">
        <f t="shared" si="3"/>
        <v>第</v>
      </c>
      <c r="B42" s="162">
        <f>B39+1</f>
        <v>8</v>
      </c>
      <c r="C42" s="165" t="str">
        <f t="shared" si="4"/>
        <v>条</v>
      </c>
      <c r="D42" s="835" t="s">
        <v>486</v>
      </c>
      <c r="E42" s="835"/>
      <c r="F42" s="835"/>
      <c r="G42" s="835"/>
      <c r="H42" s="835"/>
      <c r="I42" s="835"/>
      <c r="J42" s="835"/>
    </row>
    <row r="43" spans="1:10" ht="18" customHeight="1">
      <c r="A43" s="164">
        <f t="shared" si="3"/>
      </c>
      <c r="C43" s="165">
        <f t="shared" si="4"/>
      </c>
      <c r="D43" s="835"/>
      <c r="E43" s="835"/>
      <c r="F43" s="835"/>
      <c r="G43" s="835"/>
      <c r="H43" s="835"/>
      <c r="I43" s="835"/>
      <c r="J43" s="835"/>
    </row>
    <row r="44" spans="1:10" ht="18" customHeight="1">
      <c r="A44" s="164">
        <f t="shared" si="3"/>
      </c>
      <c r="C44" s="165">
        <f t="shared" si="4"/>
      </c>
      <c r="D44" s="835"/>
      <c r="E44" s="835"/>
      <c r="F44" s="835"/>
      <c r="G44" s="835"/>
      <c r="H44" s="835"/>
      <c r="I44" s="835"/>
      <c r="J44" s="835"/>
    </row>
    <row r="45" spans="1:10" ht="18" customHeight="1">
      <c r="A45" s="164">
        <f t="shared" si="3"/>
      </c>
      <c r="C45" s="165">
        <f t="shared" si="4"/>
      </c>
      <c r="D45" s="835"/>
      <c r="E45" s="835"/>
      <c r="F45" s="835"/>
      <c r="G45" s="835"/>
      <c r="H45" s="835"/>
      <c r="I45" s="835"/>
      <c r="J45" s="835"/>
    </row>
    <row r="46" spans="1:10" ht="18" customHeight="1">
      <c r="A46" s="164">
        <f t="shared" si="3"/>
      </c>
      <c r="C46" s="165">
        <f t="shared" si="4"/>
      </c>
      <c r="D46" s="166"/>
      <c r="E46" s="166"/>
      <c r="F46" s="166"/>
      <c r="G46" s="169"/>
      <c r="H46" s="166"/>
      <c r="I46" s="166"/>
      <c r="J46" s="166"/>
    </row>
    <row r="47" spans="1:10" ht="18" customHeight="1">
      <c r="A47" s="164" t="str">
        <f t="shared" si="3"/>
        <v>第</v>
      </c>
      <c r="B47" s="162">
        <f>B42+1</f>
        <v>9</v>
      </c>
      <c r="C47" s="165" t="str">
        <f t="shared" si="4"/>
        <v>条</v>
      </c>
      <c r="D47" s="835" t="s">
        <v>81</v>
      </c>
      <c r="E47" s="835"/>
      <c r="F47" s="835"/>
      <c r="G47" s="835"/>
      <c r="H47" s="835"/>
      <c r="I47" s="835"/>
      <c r="J47" s="835"/>
    </row>
    <row r="48" spans="1:10" ht="18" customHeight="1">
      <c r="A48" s="164">
        <f t="shared" si="3"/>
      </c>
      <c r="C48" s="165">
        <f t="shared" si="4"/>
      </c>
      <c r="D48" s="166"/>
      <c r="E48" s="166"/>
      <c r="F48" s="166"/>
      <c r="G48" s="169"/>
      <c r="H48" s="166"/>
      <c r="I48" s="166"/>
      <c r="J48" s="166"/>
    </row>
    <row r="49" spans="1:10" ht="18" customHeight="1">
      <c r="A49" s="164" t="str">
        <f t="shared" si="3"/>
        <v>第</v>
      </c>
      <c r="B49" s="162">
        <f>B47+1</f>
        <v>10</v>
      </c>
      <c r="C49" s="165" t="str">
        <f t="shared" si="4"/>
        <v>条</v>
      </c>
      <c r="D49" s="835" t="s">
        <v>19</v>
      </c>
      <c r="E49" s="835"/>
      <c r="F49" s="835"/>
      <c r="G49" s="835"/>
      <c r="H49" s="835"/>
      <c r="I49" s="835"/>
      <c r="J49" s="835"/>
    </row>
    <row r="50" spans="1:10" ht="18" customHeight="1">
      <c r="A50" s="164">
        <f t="shared" si="3"/>
      </c>
      <c r="C50" s="165">
        <f t="shared" si="4"/>
      </c>
      <c r="D50" s="835"/>
      <c r="E50" s="835"/>
      <c r="F50" s="835"/>
      <c r="G50" s="835"/>
      <c r="H50" s="835"/>
      <c r="I50" s="835"/>
      <c r="J50" s="835"/>
    </row>
    <row r="51" spans="1:10" ht="18" customHeight="1">
      <c r="A51" s="164">
        <f t="shared" si="3"/>
      </c>
      <c r="C51" s="165">
        <f t="shared" si="4"/>
      </c>
      <c r="D51" s="166"/>
      <c r="E51" s="166"/>
      <c r="F51" s="166"/>
      <c r="G51" s="169"/>
      <c r="H51" s="166"/>
      <c r="I51" s="166"/>
      <c r="J51" s="166"/>
    </row>
    <row r="52" spans="1:10" ht="18" customHeight="1">
      <c r="A52" s="164" t="str">
        <f t="shared" si="3"/>
        <v>第</v>
      </c>
      <c r="B52" s="162">
        <f>B49+1</f>
        <v>11</v>
      </c>
      <c r="C52" s="165" t="str">
        <f t="shared" si="4"/>
        <v>条</v>
      </c>
      <c r="D52" s="840" t="s">
        <v>15</v>
      </c>
      <c r="E52" s="840"/>
      <c r="F52" s="841"/>
      <c r="G52" s="841"/>
      <c r="H52" s="841"/>
      <c r="I52" s="841"/>
      <c r="J52" s="841"/>
    </row>
    <row r="53" spans="1:10" ht="18" customHeight="1">
      <c r="A53" s="164">
        <f t="shared" si="3"/>
      </c>
      <c r="C53" s="165">
        <f t="shared" si="4"/>
      </c>
      <c r="D53" s="167">
        <v>-1</v>
      </c>
      <c r="E53" s="834" t="s">
        <v>607</v>
      </c>
      <c r="F53" s="834"/>
      <c r="G53" s="834"/>
      <c r="H53" s="834"/>
      <c r="I53" s="834"/>
      <c r="J53" s="834"/>
    </row>
    <row r="54" spans="1:10" ht="18" customHeight="1">
      <c r="A54" s="164">
        <f t="shared" si="3"/>
      </c>
      <c r="C54" s="165">
        <f t="shared" si="4"/>
      </c>
      <c r="D54" s="167"/>
      <c r="E54" s="834"/>
      <c r="F54" s="834"/>
      <c r="G54" s="834"/>
      <c r="H54" s="834"/>
      <c r="I54" s="834"/>
      <c r="J54" s="834"/>
    </row>
    <row r="55" spans="1:10" ht="18" customHeight="1">
      <c r="A55" s="164">
        <f t="shared" si="3"/>
      </c>
      <c r="C55" s="165">
        <f t="shared" si="4"/>
      </c>
      <c r="D55" s="167">
        <f>D53-1</f>
        <v>-2</v>
      </c>
      <c r="E55" s="835" t="s">
        <v>72</v>
      </c>
      <c r="F55" s="835"/>
      <c r="G55" s="835"/>
      <c r="H55" s="835"/>
      <c r="I55" s="835"/>
      <c r="J55" s="835"/>
    </row>
    <row r="56" spans="1:10" ht="18" customHeight="1">
      <c r="A56" s="164">
        <f t="shared" si="3"/>
      </c>
      <c r="C56" s="165">
        <f t="shared" si="4"/>
      </c>
      <c r="D56" s="168"/>
      <c r="E56" s="835"/>
      <c r="F56" s="835"/>
      <c r="G56" s="835"/>
      <c r="H56" s="835"/>
      <c r="I56" s="835"/>
      <c r="J56" s="835"/>
    </row>
    <row r="57" spans="1:10" ht="18" customHeight="1">
      <c r="A57" s="164">
        <f t="shared" si="3"/>
      </c>
      <c r="C57" s="165">
        <f t="shared" si="4"/>
      </c>
      <c r="D57" s="167">
        <f>D55-1</f>
        <v>-3</v>
      </c>
      <c r="E57" s="834" t="s">
        <v>608</v>
      </c>
      <c r="F57" s="834"/>
      <c r="G57" s="834"/>
      <c r="H57" s="834"/>
      <c r="I57" s="834"/>
      <c r="J57" s="834"/>
    </row>
    <row r="58" spans="1:10" ht="18" customHeight="1">
      <c r="A58" s="164">
        <f t="shared" si="3"/>
      </c>
      <c r="C58" s="165">
        <f t="shared" si="4"/>
      </c>
      <c r="D58" s="168"/>
      <c r="E58" s="834"/>
      <c r="F58" s="834"/>
      <c r="G58" s="834"/>
      <c r="H58" s="834"/>
      <c r="I58" s="834"/>
      <c r="J58" s="834"/>
    </row>
    <row r="59" spans="1:10" ht="18" customHeight="1">
      <c r="A59" s="164">
        <f t="shared" si="3"/>
      </c>
      <c r="C59" s="165">
        <f t="shared" si="4"/>
      </c>
      <c r="D59" s="167">
        <f>D57-1</f>
        <v>-4</v>
      </c>
      <c r="E59" s="834" t="s">
        <v>693</v>
      </c>
      <c r="F59" s="834"/>
      <c r="G59" s="834"/>
      <c r="H59" s="834"/>
      <c r="I59" s="834"/>
      <c r="J59" s="834"/>
    </row>
    <row r="60" spans="1:10" ht="18" customHeight="1">
      <c r="A60" s="164">
        <f t="shared" si="3"/>
      </c>
      <c r="C60" s="165">
        <f t="shared" si="4"/>
      </c>
      <c r="D60" s="168"/>
      <c r="E60" s="834"/>
      <c r="F60" s="834"/>
      <c r="G60" s="834"/>
      <c r="H60" s="834"/>
      <c r="I60" s="834"/>
      <c r="J60" s="834"/>
    </row>
    <row r="61" spans="1:10" ht="18" customHeight="1">
      <c r="A61" s="164">
        <f t="shared" si="3"/>
      </c>
      <c r="C61" s="165">
        <f t="shared" si="4"/>
      </c>
      <c r="D61" s="167">
        <f>D59-1</f>
        <v>-5</v>
      </c>
      <c r="E61" s="834" t="s">
        <v>119</v>
      </c>
      <c r="F61" s="834"/>
      <c r="G61" s="834"/>
      <c r="H61" s="834"/>
      <c r="I61" s="834"/>
      <c r="J61" s="834"/>
    </row>
    <row r="62" spans="1:10" ht="18" customHeight="1">
      <c r="A62" s="164">
        <f t="shared" si="3"/>
      </c>
      <c r="C62" s="165">
        <f t="shared" si="4"/>
      </c>
      <c r="D62" s="168"/>
      <c r="E62" s="834"/>
      <c r="F62" s="834"/>
      <c r="G62" s="834"/>
      <c r="H62" s="834"/>
      <c r="I62" s="834"/>
      <c r="J62" s="834"/>
    </row>
    <row r="63" spans="1:10" ht="18" customHeight="1">
      <c r="A63" s="164">
        <f t="shared" si="3"/>
      </c>
      <c r="C63" s="165">
        <f t="shared" si="4"/>
      </c>
      <c r="D63" s="166"/>
      <c r="E63" s="834"/>
      <c r="F63" s="834"/>
      <c r="G63" s="834"/>
      <c r="H63" s="834"/>
      <c r="I63" s="834"/>
      <c r="J63" s="834"/>
    </row>
    <row r="64" spans="1:10" ht="18" customHeight="1">
      <c r="A64" s="164">
        <f t="shared" si="3"/>
      </c>
      <c r="C64" s="165">
        <f t="shared" si="4"/>
      </c>
      <c r="D64" s="166"/>
      <c r="E64" s="166"/>
      <c r="F64" s="166"/>
      <c r="G64" s="169"/>
      <c r="H64" s="166"/>
      <c r="I64" s="166"/>
      <c r="J64" s="166"/>
    </row>
    <row r="65" spans="1:10" ht="18" customHeight="1">
      <c r="A65" s="164" t="str">
        <f t="shared" si="3"/>
        <v>第</v>
      </c>
      <c r="B65" s="162">
        <f>B52+1</f>
        <v>12</v>
      </c>
      <c r="C65" s="165" t="str">
        <f t="shared" si="4"/>
        <v>条</v>
      </c>
      <c r="D65" s="835" t="s">
        <v>402</v>
      </c>
      <c r="E65" s="835"/>
      <c r="F65" s="834"/>
      <c r="G65" s="834"/>
      <c r="H65" s="834"/>
      <c r="I65" s="834"/>
      <c r="J65" s="834"/>
    </row>
    <row r="66" spans="1:10" ht="18" customHeight="1">
      <c r="A66" s="164">
        <f t="shared" si="3"/>
      </c>
      <c r="C66" s="165">
        <f t="shared" si="4"/>
      </c>
      <c r="D66" s="834"/>
      <c r="E66" s="834"/>
      <c r="F66" s="834"/>
      <c r="G66" s="834"/>
      <c r="H66" s="834"/>
      <c r="I66" s="834"/>
      <c r="J66" s="834"/>
    </row>
    <row r="67" spans="1:10" ht="18" customHeight="1">
      <c r="A67" s="164">
        <f t="shared" si="3"/>
      </c>
      <c r="C67" s="165">
        <f t="shared" si="4"/>
      </c>
      <c r="D67" s="167">
        <v>-1</v>
      </c>
      <c r="E67" s="835" t="s">
        <v>403</v>
      </c>
      <c r="F67" s="835"/>
      <c r="G67" s="835"/>
      <c r="H67" s="835"/>
      <c r="I67" s="835"/>
      <c r="J67" s="835"/>
    </row>
    <row r="68" spans="1:10" ht="18" customHeight="1">
      <c r="A68" s="164">
        <f t="shared" si="3"/>
      </c>
      <c r="C68" s="165">
        <f t="shared" si="4"/>
      </c>
      <c r="D68" s="167"/>
      <c r="E68" s="835"/>
      <c r="F68" s="835"/>
      <c r="G68" s="835"/>
      <c r="H68" s="835"/>
      <c r="I68" s="835"/>
      <c r="J68" s="835"/>
    </row>
    <row r="69" spans="1:10" ht="18" customHeight="1">
      <c r="A69" s="164">
        <f t="shared" si="3"/>
      </c>
      <c r="C69" s="165">
        <f t="shared" si="4"/>
      </c>
      <c r="D69" s="167"/>
      <c r="E69" s="835"/>
      <c r="F69" s="835"/>
      <c r="G69" s="835"/>
      <c r="H69" s="835"/>
      <c r="I69" s="835"/>
      <c r="J69" s="835"/>
    </row>
    <row r="70" spans="1:10" ht="18" customHeight="1">
      <c r="A70" s="164">
        <f t="shared" si="3"/>
      </c>
      <c r="C70" s="165">
        <f t="shared" si="4"/>
      </c>
      <c r="D70" s="167"/>
      <c r="E70" s="835"/>
      <c r="F70" s="835"/>
      <c r="G70" s="835"/>
      <c r="H70" s="835"/>
      <c r="I70" s="835"/>
      <c r="J70" s="835"/>
    </row>
    <row r="71" spans="1:10" ht="18" customHeight="1">
      <c r="A71" s="164">
        <f t="shared" si="3"/>
      </c>
      <c r="C71" s="165">
        <f t="shared" si="4"/>
      </c>
      <c r="D71" s="167">
        <f>D67-1</f>
        <v>-2</v>
      </c>
      <c r="E71" s="835" t="s">
        <v>497</v>
      </c>
      <c r="F71" s="835"/>
      <c r="G71" s="835"/>
      <c r="H71" s="835"/>
      <c r="I71" s="835"/>
      <c r="J71" s="835"/>
    </row>
    <row r="72" spans="1:10" ht="18" customHeight="1">
      <c r="A72" s="164">
        <f aca="true" t="shared" si="5" ref="A72:A103">IF(B72="","",$A$7)</f>
      </c>
      <c r="C72" s="165">
        <f aca="true" t="shared" si="6" ref="C72:C103">IF(B72="","",$C$7)</f>
      </c>
      <c r="D72" s="168"/>
      <c r="E72" s="835"/>
      <c r="F72" s="835"/>
      <c r="G72" s="835"/>
      <c r="H72" s="835"/>
      <c r="I72" s="835"/>
      <c r="J72" s="835"/>
    </row>
    <row r="73" spans="1:10" ht="18" customHeight="1">
      <c r="A73" s="164">
        <f t="shared" si="5"/>
      </c>
      <c r="C73" s="165">
        <f t="shared" si="6"/>
      </c>
      <c r="D73" s="168"/>
      <c r="E73" s="835"/>
      <c r="F73" s="835"/>
      <c r="G73" s="835"/>
      <c r="H73" s="835"/>
      <c r="I73" s="835"/>
      <c r="J73" s="835"/>
    </row>
    <row r="74" spans="1:10" ht="18" customHeight="1">
      <c r="A74" s="164">
        <f t="shared" si="5"/>
      </c>
      <c r="C74" s="165">
        <f t="shared" si="6"/>
      </c>
      <c r="D74" s="168"/>
      <c r="E74" s="835"/>
      <c r="F74" s="835"/>
      <c r="G74" s="835"/>
      <c r="H74" s="835"/>
      <c r="I74" s="835"/>
      <c r="J74" s="835"/>
    </row>
    <row r="75" spans="1:10" ht="18" customHeight="1">
      <c r="A75" s="164">
        <f t="shared" si="5"/>
      </c>
      <c r="C75" s="165">
        <f t="shared" si="6"/>
      </c>
      <c r="D75" s="167">
        <f>D71-1</f>
        <v>-3</v>
      </c>
      <c r="E75" s="835" t="s">
        <v>498</v>
      </c>
      <c r="F75" s="835"/>
      <c r="G75" s="835"/>
      <c r="H75" s="835"/>
      <c r="I75" s="835"/>
      <c r="J75" s="835"/>
    </row>
    <row r="76" spans="1:10" ht="18" customHeight="1">
      <c r="A76" s="164">
        <f t="shared" si="5"/>
      </c>
      <c r="C76" s="165">
        <f t="shared" si="6"/>
      </c>
      <c r="D76" s="168"/>
      <c r="E76" s="835"/>
      <c r="F76" s="835"/>
      <c r="G76" s="835"/>
      <c r="H76" s="835"/>
      <c r="I76" s="835"/>
      <c r="J76" s="835"/>
    </row>
    <row r="77" spans="1:10" ht="18" customHeight="1">
      <c r="A77" s="164">
        <f t="shared" si="5"/>
      </c>
      <c r="C77" s="165">
        <f t="shared" si="6"/>
      </c>
      <c r="D77" s="168"/>
      <c r="E77" s="835"/>
      <c r="F77" s="835"/>
      <c r="G77" s="835"/>
      <c r="H77" s="835"/>
      <c r="I77" s="835"/>
      <c r="J77" s="835"/>
    </row>
    <row r="78" spans="1:10" ht="18" customHeight="1">
      <c r="A78" s="164">
        <f t="shared" si="5"/>
      </c>
      <c r="C78" s="165">
        <f t="shared" si="6"/>
      </c>
      <c r="D78" s="168"/>
      <c r="E78" s="835"/>
      <c r="F78" s="835"/>
      <c r="G78" s="835"/>
      <c r="H78" s="835"/>
      <c r="I78" s="835"/>
      <c r="J78" s="835"/>
    </row>
    <row r="79" spans="1:10" ht="18" customHeight="1">
      <c r="A79" s="164">
        <f t="shared" si="5"/>
      </c>
      <c r="C79" s="165">
        <f t="shared" si="6"/>
      </c>
      <c r="D79" s="166"/>
      <c r="E79" s="166"/>
      <c r="F79" s="166"/>
      <c r="G79" s="169"/>
      <c r="H79" s="166"/>
      <c r="I79" s="166"/>
      <c r="J79" s="166"/>
    </row>
    <row r="80" spans="1:10" ht="18" customHeight="1">
      <c r="A80" s="164" t="str">
        <f t="shared" si="5"/>
        <v>第</v>
      </c>
      <c r="B80" s="162">
        <f>B65+1</f>
        <v>13</v>
      </c>
      <c r="C80" s="165" t="str">
        <f t="shared" si="6"/>
        <v>条</v>
      </c>
      <c r="D80" s="834" t="s">
        <v>64</v>
      </c>
      <c r="E80" s="834"/>
      <c r="F80" s="834"/>
      <c r="G80" s="834"/>
      <c r="H80" s="834"/>
      <c r="I80" s="834"/>
      <c r="J80" s="834"/>
    </row>
    <row r="81" spans="1:10" ht="18" customHeight="1">
      <c r="A81" s="164">
        <f t="shared" si="5"/>
      </c>
      <c r="C81" s="165">
        <f t="shared" si="6"/>
      </c>
      <c r="D81" s="834"/>
      <c r="E81" s="834"/>
      <c r="F81" s="834"/>
      <c r="G81" s="834"/>
      <c r="H81" s="834"/>
      <c r="I81" s="834"/>
      <c r="J81" s="834"/>
    </row>
    <row r="82" spans="1:10" ht="18" customHeight="1">
      <c r="A82" s="164">
        <f t="shared" si="5"/>
      </c>
      <c r="C82" s="165">
        <f t="shared" si="6"/>
      </c>
      <c r="D82" s="834"/>
      <c r="E82" s="834"/>
      <c r="F82" s="834"/>
      <c r="G82" s="834"/>
      <c r="H82" s="834"/>
      <c r="I82" s="834"/>
      <c r="J82" s="834"/>
    </row>
    <row r="83" spans="1:10" ht="18" customHeight="1">
      <c r="A83" s="164">
        <f t="shared" si="5"/>
      </c>
      <c r="C83" s="165">
        <f t="shared" si="6"/>
      </c>
      <c r="D83" s="834"/>
      <c r="E83" s="834"/>
      <c r="F83" s="834"/>
      <c r="G83" s="834"/>
      <c r="H83" s="834"/>
      <c r="I83" s="834"/>
      <c r="J83" s="834"/>
    </row>
    <row r="84" spans="1:10" ht="18" customHeight="1">
      <c r="A84" s="164">
        <f t="shared" si="5"/>
      </c>
      <c r="C84" s="165">
        <f t="shared" si="6"/>
      </c>
      <c r="D84" s="166"/>
      <c r="E84" s="166"/>
      <c r="F84" s="166"/>
      <c r="G84" s="169"/>
      <c r="H84" s="166"/>
      <c r="I84" s="166"/>
      <c r="J84" s="166"/>
    </row>
    <row r="85" spans="1:10" ht="18" customHeight="1">
      <c r="A85" s="164" t="str">
        <f t="shared" si="5"/>
        <v>第</v>
      </c>
      <c r="B85" s="162">
        <f>B80+1</f>
        <v>14</v>
      </c>
      <c r="C85" s="165" t="str">
        <f t="shared" si="6"/>
        <v>条</v>
      </c>
      <c r="D85" s="835" t="s">
        <v>18</v>
      </c>
      <c r="E85" s="835"/>
      <c r="F85" s="835"/>
      <c r="G85" s="835"/>
      <c r="H85" s="835"/>
      <c r="I85" s="835"/>
      <c r="J85" s="835"/>
    </row>
    <row r="86" spans="1:10" ht="18" customHeight="1">
      <c r="A86" s="164">
        <f t="shared" si="5"/>
      </c>
      <c r="C86" s="165">
        <f t="shared" si="6"/>
      </c>
      <c r="D86" s="835"/>
      <c r="E86" s="835"/>
      <c r="F86" s="835"/>
      <c r="G86" s="835"/>
      <c r="H86" s="835"/>
      <c r="I86" s="835"/>
      <c r="J86" s="835"/>
    </row>
    <row r="87" spans="1:10" ht="18" customHeight="1">
      <c r="A87" s="164">
        <f t="shared" si="5"/>
      </c>
      <c r="C87" s="165">
        <f t="shared" si="6"/>
      </c>
      <c r="D87" s="167">
        <v>-1</v>
      </c>
      <c r="E87" s="833" t="s">
        <v>16</v>
      </c>
      <c r="F87" s="833"/>
      <c r="G87" s="169" t="str">
        <f>$G$97</f>
        <v>１式</v>
      </c>
      <c r="H87" s="166"/>
      <c r="I87" s="166"/>
      <c r="J87" s="166"/>
    </row>
    <row r="88" spans="1:10" ht="18" customHeight="1">
      <c r="A88" s="164">
        <f t="shared" si="5"/>
      </c>
      <c r="C88" s="165">
        <f t="shared" si="6"/>
      </c>
      <c r="D88" s="167">
        <f>D87-1</f>
        <v>-2</v>
      </c>
      <c r="E88" s="833" t="s">
        <v>17</v>
      </c>
      <c r="F88" s="833"/>
      <c r="G88" s="169" t="str">
        <f>$G$97</f>
        <v>１式</v>
      </c>
      <c r="H88" s="166"/>
      <c r="I88" s="166"/>
      <c r="J88" s="166"/>
    </row>
    <row r="89" spans="1:10" ht="18" customHeight="1">
      <c r="A89" s="164">
        <f t="shared" si="5"/>
      </c>
      <c r="C89" s="165">
        <f t="shared" si="6"/>
      </c>
      <c r="D89" s="166"/>
      <c r="E89" s="166"/>
      <c r="F89" s="166"/>
      <c r="G89" s="166"/>
      <c r="H89" s="166"/>
      <c r="I89" s="166"/>
      <c r="J89" s="166"/>
    </row>
    <row r="90" spans="1:10" ht="18" customHeight="1">
      <c r="A90" s="164" t="str">
        <f t="shared" si="5"/>
        <v>第</v>
      </c>
      <c r="B90" s="162">
        <f>B85+1</f>
        <v>15</v>
      </c>
      <c r="C90" s="165" t="str">
        <f t="shared" si="6"/>
        <v>条</v>
      </c>
      <c r="D90" s="834" t="s">
        <v>65</v>
      </c>
      <c r="E90" s="834"/>
      <c r="F90" s="834"/>
      <c r="G90" s="834"/>
      <c r="H90" s="834"/>
      <c r="I90" s="834"/>
      <c r="J90" s="834"/>
    </row>
    <row r="91" spans="1:10" ht="18" customHeight="1">
      <c r="A91" s="164">
        <f t="shared" si="5"/>
      </c>
      <c r="C91" s="165">
        <f t="shared" si="6"/>
      </c>
      <c r="D91" s="834"/>
      <c r="E91" s="834"/>
      <c r="F91" s="834"/>
      <c r="G91" s="834"/>
      <c r="H91" s="834"/>
      <c r="I91" s="834"/>
      <c r="J91" s="834"/>
    </row>
    <row r="92" spans="1:10" ht="18" customHeight="1">
      <c r="A92" s="164">
        <f t="shared" si="5"/>
      </c>
      <c r="C92" s="165">
        <f t="shared" si="6"/>
      </c>
      <c r="D92" s="166"/>
      <c r="E92" s="166"/>
      <c r="F92" s="166"/>
      <c r="G92" s="166"/>
      <c r="H92" s="166"/>
      <c r="I92" s="166"/>
      <c r="J92" s="166"/>
    </row>
    <row r="93" spans="1:10" ht="18" customHeight="1">
      <c r="A93" s="164" t="str">
        <f t="shared" si="5"/>
        <v>第</v>
      </c>
      <c r="B93" s="162">
        <f>B90+1</f>
        <v>16</v>
      </c>
      <c r="C93" s="165" t="str">
        <f t="shared" si="6"/>
        <v>条</v>
      </c>
      <c r="D93" s="835" t="s">
        <v>46</v>
      </c>
      <c r="E93" s="835"/>
      <c r="F93" s="834"/>
      <c r="G93" s="834"/>
      <c r="H93" s="834"/>
      <c r="I93" s="834"/>
      <c r="J93" s="834"/>
    </row>
    <row r="94" spans="1:10" ht="18" customHeight="1">
      <c r="A94" s="164">
        <f t="shared" si="5"/>
      </c>
      <c r="C94" s="165">
        <f t="shared" si="6"/>
      </c>
      <c r="D94" s="834"/>
      <c r="E94" s="834"/>
      <c r="F94" s="834"/>
      <c r="G94" s="834"/>
      <c r="H94" s="834"/>
      <c r="I94" s="834"/>
      <c r="J94" s="834"/>
    </row>
    <row r="95" spans="1:10" ht="18" customHeight="1">
      <c r="A95" s="164">
        <f t="shared" si="5"/>
      </c>
      <c r="C95" s="165">
        <f t="shared" si="6"/>
      </c>
      <c r="D95" s="166"/>
      <c r="E95" s="166"/>
      <c r="F95" s="166"/>
      <c r="G95" s="169"/>
      <c r="H95" s="166"/>
      <c r="I95" s="166"/>
      <c r="J95" s="166"/>
    </row>
    <row r="96" spans="1:10" ht="18" customHeight="1">
      <c r="A96" s="164" t="str">
        <f t="shared" si="5"/>
        <v>第</v>
      </c>
      <c r="B96" s="162">
        <f>B93+1</f>
        <v>17</v>
      </c>
      <c r="C96" s="165" t="str">
        <f t="shared" si="6"/>
        <v>条</v>
      </c>
      <c r="D96" s="834" t="s">
        <v>66</v>
      </c>
      <c r="E96" s="834"/>
      <c r="F96" s="834"/>
      <c r="G96" s="834"/>
      <c r="H96" s="834"/>
      <c r="I96" s="834"/>
      <c r="J96" s="834"/>
    </row>
    <row r="97" spans="1:10" ht="18" customHeight="1">
      <c r="A97" s="164">
        <f t="shared" si="5"/>
      </c>
      <c r="C97" s="165">
        <f t="shared" si="6"/>
      </c>
      <c r="D97" s="167">
        <v>-1</v>
      </c>
      <c r="E97" s="835" t="s">
        <v>117</v>
      </c>
      <c r="F97" s="835"/>
      <c r="G97" s="842" t="s">
        <v>67</v>
      </c>
      <c r="H97" s="166"/>
      <c r="I97" s="166"/>
      <c r="J97" s="166"/>
    </row>
    <row r="98" spans="1:10" ht="18" customHeight="1">
      <c r="A98" s="164">
        <f t="shared" si="5"/>
      </c>
      <c r="C98" s="165">
        <f t="shared" si="6"/>
      </c>
      <c r="D98" s="167"/>
      <c r="E98" s="835"/>
      <c r="F98" s="835"/>
      <c r="G98" s="842"/>
      <c r="H98" s="166"/>
      <c r="I98" s="166"/>
      <c r="J98" s="166"/>
    </row>
    <row r="99" spans="1:10" ht="18" customHeight="1">
      <c r="A99" s="164">
        <f t="shared" si="5"/>
      </c>
      <c r="C99" s="165">
        <f t="shared" si="6"/>
      </c>
      <c r="D99" s="167">
        <f>D97-1</f>
        <v>-2</v>
      </c>
      <c r="E99" s="834" t="s">
        <v>229</v>
      </c>
      <c r="F99" s="834"/>
      <c r="G99" s="169" t="str">
        <f aca="true" t="shared" si="7" ref="G99:G108">$G$97</f>
        <v>１式</v>
      </c>
      <c r="H99" s="166"/>
      <c r="I99" s="166"/>
      <c r="J99" s="166"/>
    </row>
    <row r="100" spans="1:10" ht="18" customHeight="1">
      <c r="A100" s="164">
        <f t="shared" si="5"/>
      </c>
      <c r="C100" s="165">
        <f t="shared" si="6"/>
      </c>
      <c r="D100" s="167">
        <f aca="true" t="shared" si="8" ref="D100:D108">D99-1</f>
        <v>-3</v>
      </c>
      <c r="E100" s="833" t="s">
        <v>116</v>
      </c>
      <c r="F100" s="833"/>
      <c r="G100" s="169" t="str">
        <f t="shared" si="7"/>
        <v>１式</v>
      </c>
      <c r="H100" s="166"/>
      <c r="I100" s="166"/>
      <c r="J100" s="166"/>
    </row>
    <row r="101" spans="1:10" ht="18" customHeight="1">
      <c r="A101" s="164">
        <f t="shared" si="5"/>
      </c>
      <c r="C101" s="165">
        <f t="shared" si="6"/>
      </c>
      <c r="D101" s="167">
        <f t="shared" si="8"/>
        <v>-4</v>
      </c>
      <c r="E101" s="834" t="s">
        <v>115</v>
      </c>
      <c r="F101" s="834"/>
      <c r="G101" s="169" t="str">
        <f t="shared" si="7"/>
        <v>１式</v>
      </c>
      <c r="H101" s="166"/>
      <c r="I101" s="166"/>
      <c r="J101" s="166"/>
    </row>
    <row r="102" spans="1:10" ht="18" customHeight="1">
      <c r="A102" s="164">
        <f t="shared" si="5"/>
      </c>
      <c r="C102" s="165">
        <f t="shared" si="6"/>
      </c>
      <c r="D102" s="167">
        <f t="shared" si="8"/>
        <v>-5</v>
      </c>
      <c r="E102" s="834" t="s">
        <v>230</v>
      </c>
      <c r="F102" s="834"/>
      <c r="G102" s="169" t="str">
        <f t="shared" si="7"/>
        <v>１式</v>
      </c>
      <c r="H102" s="166"/>
      <c r="I102" s="166"/>
      <c r="J102" s="166"/>
    </row>
    <row r="103" spans="1:10" ht="18" customHeight="1">
      <c r="A103" s="164">
        <f t="shared" si="5"/>
      </c>
      <c r="C103" s="165">
        <f t="shared" si="6"/>
      </c>
      <c r="D103" s="167">
        <f t="shared" si="8"/>
        <v>-6</v>
      </c>
      <c r="E103" s="834" t="s">
        <v>231</v>
      </c>
      <c r="F103" s="834"/>
      <c r="G103" s="169" t="str">
        <f t="shared" si="7"/>
        <v>１式</v>
      </c>
      <c r="H103" s="166"/>
      <c r="I103" s="166"/>
      <c r="J103" s="166"/>
    </row>
    <row r="104" spans="1:10" ht="18" customHeight="1">
      <c r="A104" s="164">
        <f aca="true" t="shared" si="9" ref="A104:A121">IF(B104="","",$A$7)</f>
      </c>
      <c r="C104" s="165">
        <f aca="true" t="shared" si="10" ref="C104:C121">IF(B104="","",$C$7)</f>
      </c>
      <c r="D104" s="167">
        <f t="shared" si="8"/>
        <v>-7</v>
      </c>
      <c r="E104" s="834" t="s">
        <v>232</v>
      </c>
      <c r="F104" s="834"/>
      <c r="G104" s="169" t="str">
        <f t="shared" si="7"/>
        <v>１式</v>
      </c>
      <c r="H104" s="166"/>
      <c r="I104" s="166"/>
      <c r="J104" s="166"/>
    </row>
    <row r="105" spans="1:10" ht="18" customHeight="1">
      <c r="A105" s="164">
        <f t="shared" si="9"/>
      </c>
      <c r="C105" s="165">
        <f t="shared" si="10"/>
      </c>
      <c r="D105" s="167">
        <f t="shared" si="8"/>
        <v>-8</v>
      </c>
      <c r="E105" s="834" t="s">
        <v>118</v>
      </c>
      <c r="F105" s="834"/>
      <c r="G105" s="169" t="str">
        <f t="shared" si="7"/>
        <v>１式</v>
      </c>
      <c r="H105" s="166"/>
      <c r="I105" s="166"/>
      <c r="J105" s="166"/>
    </row>
    <row r="106" spans="1:10" ht="18" customHeight="1">
      <c r="A106" s="164">
        <f t="shared" si="9"/>
      </c>
      <c r="C106" s="165">
        <f t="shared" si="10"/>
      </c>
      <c r="D106" s="167">
        <f t="shared" si="8"/>
        <v>-9</v>
      </c>
      <c r="E106" s="835" t="s">
        <v>12</v>
      </c>
      <c r="F106" s="835"/>
      <c r="G106" s="169" t="str">
        <f t="shared" si="7"/>
        <v>１式</v>
      </c>
      <c r="H106" s="166"/>
      <c r="I106" s="166"/>
      <c r="J106" s="166"/>
    </row>
    <row r="107" spans="1:10" ht="18" customHeight="1">
      <c r="A107" s="164">
        <f t="shared" si="9"/>
      </c>
      <c r="C107" s="165">
        <f t="shared" si="10"/>
      </c>
      <c r="D107" s="167">
        <f t="shared" si="8"/>
        <v>-10</v>
      </c>
      <c r="E107" s="835" t="s">
        <v>13</v>
      </c>
      <c r="F107" s="835"/>
      <c r="G107" s="169" t="str">
        <f t="shared" si="7"/>
        <v>１式</v>
      </c>
      <c r="H107" s="166"/>
      <c r="I107" s="166"/>
      <c r="J107" s="166"/>
    </row>
    <row r="108" spans="1:10" ht="18" customHeight="1">
      <c r="A108" s="164">
        <f t="shared" si="9"/>
      </c>
      <c r="C108" s="165">
        <f t="shared" si="10"/>
      </c>
      <c r="D108" s="167">
        <f t="shared" si="8"/>
        <v>-11</v>
      </c>
      <c r="E108" s="835" t="s">
        <v>14</v>
      </c>
      <c r="F108" s="835"/>
      <c r="G108" s="169" t="str">
        <f t="shared" si="7"/>
        <v>１式</v>
      </c>
      <c r="H108" s="166"/>
      <c r="I108" s="166"/>
      <c r="J108" s="166"/>
    </row>
    <row r="109" spans="1:10" ht="18" customHeight="1">
      <c r="A109" s="164">
        <f t="shared" si="9"/>
      </c>
      <c r="C109" s="165">
        <f t="shared" si="10"/>
      </c>
      <c r="D109" s="835" t="s">
        <v>334</v>
      </c>
      <c r="E109" s="835"/>
      <c r="F109" s="834"/>
      <c r="G109" s="834"/>
      <c r="H109" s="834"/>
      <c r="I109" s="834"/>
      <c r="J109" s="834"/>
    </row>
    <row r="110" spans="1:10" ht="18" customHeight="1">
      <c r="A110" s="164">
        <f t="shared" si="9"/>
      </c>
      <c r="C110" s="165">
        <f t="shared" si="10"/>
      </c>
      <c r="D110" s="834"/>
      <c r="E110" s="834"/>
      <c r="F110" s="834"/>
      <c r="G110" s="834"/>
      <c r="H110" s="834"/>
      <c r="I110" s="834"/>
      <c r="J110" s="834"/>
    </row>
    <row r="111" spans="1:10" ht="18" customHeight="1">
      <c r="A111" s="164">
        <f t="shared" si="9"/>
      </c>
      <c r="C111" s="165">
        <f t="shared" si="10"/>
      </c>
      <c r="D111" s="834"/>
      <c r="E111" s="834"/>
      <c r="F111" s="834"/>
      <c r="G111" s="834"/>
      <c r="H111" s="834"/>
      <c r="I111" s="834"/>
      <c r="J111" s="834"/>
    </row>
    <row r="112" spans="1:10" ht="18" customHeight="1">
      <c r="A112" s="164">
        <f t="shared" si="9"/>
      </c>
      <c r="C112" s="165">
        <f t="shared" si="10"/>
      </c>
      <c r="D112" s="166"/>
      <c r="E112" s="166"/>
      <c r="F112" s="166"/>
      <c r="G112" s="169"/>
      <c r="H112" s="166"/>
      <c r="I112" s="166"/>
      <c r="J112" s="166"/>
    </row>
    <row r="113" spans="1:10" ht="18" customHeight="1">
      <c r="A113" s="164" t="str">
        <f t="shared" si="9"/>
        <v>第</v>
      </c>
      <c r="B113" s="162">
        <f>B96+1</f>
        <v>18</v>
      </c>
      <c r="C113" s="165" t="str">
        <f t="shared" si="10"/>
        <v>条</v>
      </c>
      <c r="D113" s="835" t="s">
        <v>768</v>
      </c>
      <c r="E113" s="835"/>
      <c r="F113" s="834"/>
      <c r="G113" s="834"/>
      <c r="H113" s="834"/>
      <c r="I113" s="834"/>
      <c r="J113" s="834"/>
    </row>
    <row r="114" spans="1:10" ht="18" customHeight="1">
      <c r="A114" s="164">
        <f t="shared" si="9"/>
      </c>
      <c r="C114" s="165">
        <f t="shared" si="10"/>
      </c>
      <c r="D114" s="834"/>
      <c r="E114" s="834"/>
      <c r="F114" s="834"/>
      <c r="G114" s="834"/>
      <c r="H114" s="834"/>
      <c r="I114" s="834"/>
      <c r="J114" s="834"/>
    </row>
    <row r="115" spans="1:10" ht="18" customHeight="1">
      <c r="A115" s="164">
        <f t="shared" si="9"/>
      </c>
      <c r="C115" s="165">
        <f t="shared" si="10"/>
      </c>
      <c r="D115" s="834"/>
      <c r="E115" s="834"/>
      <c r="F115" s="834"/>
      <c r="G115" s="834"/>
      <c r="H115" s="834"/>
      <c r="I115" s="834"/>
      <c r="J115" s="834"/>
    </row>
    <row r="116" spans="1:10" ht="18" customHeight="1">
      <c r="A116" s="164">
        <f t="shared" si="9"/>
      </c>
      <c r="C116" s="165">
        <f t="shared" si="10"/>
      </c>
      <c r="D116" s="166"/>
      <c r="E116" s="166"/>
      <c r="F116" s="166"/>
      <c r="G116" s="169"/>
      <c r="H116" s="166"/>
      <c r="I116" s="166"/>
      <c r="J116" s="166"/>
    </row>
    <row r="117" spans="1:10" ht="18" customHeight="1">
      <c r="A117" s="164" t="str">
        <f t="shared" si="9"/>
        <v>第</v>
      </c>
      <c r="B117" s="162">
        <f>B113+1</f>
        <v>19</v>
      </c>
      <c r="C117" s="165" t="str">
        <f t="shared" si="10"/>
        <v>条</v>
      </c>
      <c r="D117" s="835" t="s">
        <v>41</v>
      </c>
      <c r="E117" s="835"/>
      <c r="F117" s="835"/>
      <c r="G117" s="835"/>
      <c r="H117" s="835"/>
      <c r="I117" s="835"/>
      <c r="J117" s="835"/>
    </row>
    <row r="118" spans="1:10" ht="18" customHeight="1">
      <c r="A118" s="164">
        <f t="shared" si="9"/>
      </c>
      <c r="C118" s="165">
        <f t="shared" si="10"/>
      </c>
      <c r="D118" s="166"/>
      <c r="E118" s="166"/>
      <c r="F118" s="166"/>
      <c r="G118" s="169"/>
      <c r="H118" s="166"/>
      <c r="I118" s="166"/>
      <c r="J118" s="166"/>
    </row>
    <row r="119" spans="1:10" ht="18" customHeight="1">
      <c r="A119" s="164">
        <f t="shared" si="9"/>
      </c>
      <c r="C119" s="165">
        <f t="shared" si="10"/>
      </c>
      <c r="D119" s="166"/>
      <c r="E119" s="166"/>
      <c r="F119" s="166"/>
      <c r="G119" s="169"/>
      <c r="H119" s="166"/>
      <c r="I119" s="166"/>
      <c r="J119" s="166"/>
    </row>
    <row r="120" spans="1:10" ht="18" customHeight="1">
      <c r="A120" s="164">
        <f t="shared" si="9"/>
      </c>
      <c r="C120" s="165">
        <f t="shared" si="10"/>
      </c>
      <c r="D120" s="166"/>
      <c r="E120" s="166"/>
      <c r="F120" s="166"/>
      <c r="G120" s="169"/>
      <c r="H120" s="166"/>
      <c r="I120" s="166"/>
      <c r="J120" s="166"/>
    </row>
    <row r="121" spans="1:10" ht="18" customHeight="1">
      <c r="A121" s="164">
        <f t="shared" si="9"/>
      </c>
      <c r="C121" s="165">
        <f t="shared" si="10"/>
      </c>
      <c r="D121" s="166"/>
      <c r="E121" s="166"/>
      <c r="F121" s="166"/>
      <c r="G121" s="169"/>
      <c r="H121" s="166"/>
      <c r="I121" s="166"/>
      <c r="J121" s="166"/>
    </row>
    <row r="122" spans="1:6" ht="18" customHeight="1">
      <c r="A122" s="150" t="s">
        <v>233</v>
      </c>
      <c r="B122" s="838" t="s">
        <v>678</v>
      </c>
      <c r="C122" s="838"/>
      <c r="D122" s="838"/>
      <c r="E122" s="838"/>
      <c r="F122" s="838"/>
    </row>
    <row r="123" spans="1:3" ht="18" customHeight="1">
      <c r="A123" s="164">
        <f aca="true" t="shared" si="11" ref="A123:A141">IF(B123="","",$A$7)</f>
      </c>
      <c r="B123" s="163"/>
      <c r="C123" s="165">
        <f aca="true" t="shared" si="12" ref="C123:C141">IF(B123="","",$C$7)</f>
      </c>
    </row>
    <row r="124" spans="1:10" ht="18" customHeight="1">
      <c r="A124" s="164" t="str">
        <f t="shared" si="11"/>
        <v>第</v>
      </c>
      <c r="B124" s="162">
        <f>B117+1</f>
        <v>20</v>
      </c>
      <c r="C124" s="165" t="str">
        <f t="shared" si="12"/>
        <v>条</v>
      </c>
      <c r="D124" s="834" t="s">
        <v>679</v>
      </c>
      <c r="E124" s="834"/>
      <c r="F124" s="834"/>
      <c r="G124" s="834"/>
      <c r="H124" s="834"/>
      <c r="I124" s="834"/>
      <c r="J124" s="834"/>
    </row>
    <row r="125" spans="1:10" s="170" customFormat="1" ht="18" customHeight="1">
      <c r="A125" s="164">
        <f t="shared" si="11"/>
      </c>
      <c r="B125" s="162"/>
      <c r="C125" s="165">
        <f t="shared" si="12"/>
      </c>
      <c r="D125" s="167">
        <v>-1</v>
      </c>
      <c r="E125" s="834" t="e">
        <f>#REF!</f>
        <v>#REF!</v>
      </c>
      <c r="F125" s="834"/>
      <c r="G125" s="169"/>
      <c r="H125" s="166"/>
      <c r="I125" s="166"/>
      <c r="J125" s="166"/>
    </row>
    <row r="126" spans="1:10" s="170" customFormat="1" ht="18" customHeight="1">
      <c r="A126" s="164">
        <f t="shared" si="11"/>
      </c>
      <c r="B126" s="162"/>
      <c r="C126" s="165">
        <f t="shared" si="12"/>
      </c>
      <c r="D126" s="167"/>
      <c r="E126" s="167" t="e">
        <f>#REF!</f>
        <v>#REF!</v>
      </c>
      <c r="F126" s="166" t="e">
        <f>#REF!</f>
        <v>#REF!</v>
      </c>
      <c r="G126" s="169" t="s">
        <v>67</v>
      </c>
      <c r="H126" s="166"/>
      <c r="I126" s="166"/>
      <c r="J126" s="166"/>
    </row>
    <row r="127" spans="1:10" s="170" customFormat="1" ht="18" customHeight="1">
      <c r="A127" s="164">
        <f t="shared" si="11"/>
      </c>
      <c r="B127" s="162"/>
      <c r="C127" s="165">
        <f t="shared" si="12"/>
      </c>
      <c r="D127" s="167"/>
      <c r="E127" s="167" t="e">
        <f>#REF!</f>
        <v>#REF!</v>
      </c>
      <c r="F127" s="166" t="e">
        <f>#REF!</f>
        <v>#REF!</v>
      </c>
      <c r="G127" s="169" t="str">
        <f>$G$126</f>
        <v>１式</v>
      </c>
      <c r="H127" s="166"/>
      <c r="I127" s="166"/>
      <c r="J127" s="166"/>
    </row>
    <row r="128" spans="1:10" s="170" customFormat="1" ht="18" customHeight="1">
      <c r="A128" s="164">
        <f t="shared" si="11"/>
      </c>
      <c r="B128" s="162"/>
      <c r="C128" s="165">
        <f t="shared" si="12"/>
      </c>
      <c r="D128" s="167"/>
      <c r="E128" s="167" t="e">
        <f>#REF!</f>
        <v>#REF!</v>
      </c>
      <c r="F128" s="166" t="e">
        <f>#REF!</f>
        <v>#REF!</v>
      </c>
      <c r="G128" s="169" t="str">
        <f>$G$126</f>
        <v>１式</v>
      </c>
      <c r="H128" s="166"/>
      <c r="I128" s="166"/>
      <c r="J128" s="166"/>
    </row>
    <row r="129" spans="1:10" ht="18" customHeight="1">
      <c r="A129" s="164">
        <f t="shared" si="11"/>
      </c>
      <c r="C129" s="165">
        <f t="shared" si="12"/>
      </c>
      <c r="D129" s="167">
        <f>D125-1</f>
        <v>-2</v>
      </c>
      <c r="E129" s="834" t="e">
        <f>#REF!</f>
        <v>#REF!</v>
      </c>
      <c r="F129" s="834"/>
      <c r="G129" s="169"/>
      <c r="H129" s="166"/>
      <c r="I129" s="166"/>
      <c r="J129" s="166"/>
    </row>
    <row r="130" spans="1:10" ht="18" customHeight="1">
      <c r="A130" s="164">
        <f t="shared" si="11"/>
      </c>
      <c r="C130" s="165">
        <f t="shared" si="12"/>
      </c>
      <c r="D130" s="167"/>
      <c r="E130" s="169" t="e">
        <f>#REF!</f>
        <v>#REF!</v>
      </c>
      <c r="F130" s="166" t="e">
        <f>#REF!</f>
        <v>#REF!</v>
      </c>
      <c r="G130" s="169" t="str">
        <f>$G$126</f>
        <v>１式</v>
      </c>
      <c r="H130" s="166"/>
      <c r="I130" s="166"/>
      <c r="J130" s="166"/>
    </row>
    <row r="131" spans="1:10" ht="18" customHeight="1">
      <c r="A131" s="164">
        <f t="shared" si="11"/>
      </c>
      <c r="C131" s="165">
        <f t="shared" si="12"/>
      </c>
      <c r="D131" s="167"/>
      <c r="E131" s="169" t="e">
        <f>#REF!</f>
        <v>#REF!</v>
      </c>
      <c r="F131" s="166" t="e">
        <f>#REF!</f>
        <v>#REF!</v>
      </c>
      <c r="G131" s="169" t="str">
        <f>$G$126</f>
        <v>１式</v>
      </c>
      <c r="H131" s="166"/>
      <c r="I131" s="166"/>
      <c r="J131" s="166"/>
    </row>
    <row r="132" spans="1:10" ht="18" customHeight="1">
      <c r="A132" s="164">
        <f t="shared" si="11"/>
      </c>
      <c r="C132" s="165">
        <f t="shared" si="12"/>
      </c>
      <c r="D132" s="167"/>
      <c r="E132" s="169" t="e">
        <f>#REF!</f>
        <v>#REF!</v>
      </c>
      <c r="F132" s="166" t="e">
        <f>#REF!</f>
        <v>#REF!</v>
      </c>
      <c r="G132" s="169" t="str">
        <f>$G$126</f>
        <v>１式</v>
      </c>
      <c r="H132" s="166"/>
      <c r="I132" s="166"/>
      <c r="J132" s="166"/>
    </row>
    <row r="133" spans="1:10" ht="18" customHeight="1">
      <c r="A133" s="164">
        <f t="shared" si="11"/>
      </c>
      <c r="C133" s="165">
        <f t="shared" si="12"/>
      </c>
      <c r="D133" s="167"/>
      <c r="E133" s="169" t="e">
        <f>#REF!</f>
        <v>#REF!</v>
      </c>
      <c r="F133" s="166" t="e">
        <f>#REF!</f>
        <v>#REF!</v>
      </c>
      <c r="G133" s="169" t="str">
        <f>$G$126</f>
        <v>１式</v>
      </c>
      <c r="H133" s="166"/>
      <c r="I133" s="166"/>
      <c r="J133" s="166"/>
    </row>
    <row r="134" spans="1:10" ht="18" customHeight="1">
      <c r="A134" s="164">
        <f t="shared" si="11"/>
      </c>
      <c r="C134" s="165">
        <f t="shared" si="12"/>
      </c>
      <c r="D134" s="167"/>
      <c r="E134" s="167"/>
      <c r="F134" s="166"/>
      <c r="G134" s="169"/>
      <c r="H134" s="166"/>
      <c r="I134" s="166"/>
      <c r="J134" s="166"/>
    </row>
    <row r="135" spans="1:10" ht="18" customHeight="1">
      <c r="A135" s="164">
        <f t="shared" si="11"/>
      </c>
      <c r="C135" s="165">
        <f t="shared" si="12"/>
      </c>
      <c r="D135" s="167"/>
      <c r="E135" s="167"/>
      <c r="F135" s="166"/>
      <c r="G135" s="169"/>
      <c r="H135" s="166"/>
      <c r="I135" s="166"/>
      <c r="J135" s="166"/>
    </row>
    <row r="136" spans="1:10" ht="18" customHeight="1">
      <c r="A136" s="164">
        <f t="shared" si="11"/>
      </c>
      <c r="C136" s="165">
        <f t="shared" si="12"/>
      </c>
      <c r="D136" s="843"/>
      <c r="E136" s="843"/>
      <c r="F136" s="843"/>
      <c r="G136" s="843"/>
      <c r="H136" s="843"/>
      <c r="I136" s="843"/>
      <c r="J136" s="843"/>
    </row>
    <row r="137" spans="1:10" ht="18" customHeight="1">
      <c r="A137" s="164">
        <f t="shared" si="11"/>
      </c>
      <c r="C137" s="165">
        <f t="shared" si="12"/>
      </c>
      <c r="D137" s="167"/>
      <c r="E137" s="167"/>
      <c r="F137" s="166"/>
      <c r="G137" s="169"/>
      <c r="H137" s="166"/>
      <c r="I137" s="166"/>
      <c r="J137" s="166"/>
    </row>
    <row r="138" spans="1:10" ht="18" customHeight="1">
      <c r="A138" s="164">
        <f t="shared" si="11"/>
      </c>
      <c r="C138" s="165">
        <f t="shared" si="12"/>
      </c>
      <c r="D138" s="167"/>
      <c r="E138" s="167"/>
      <c r="F138" s="166"/>
      <c r="G138" s="169"/>
      <c r="H138" s="166"/>
      <c r="I138" s="166"/>
      <c r="J138" s="166"/>
    </row>
    <row r="139" spans="1:10" ht="18" customHeight="1">
      <c r="A139" s="164">
        <f t="shared" si="11"/>
      </c>
      <c r="C139" s="165">
        <f t="shared" si="12"/>
      </c>
      <c r="D139" s="167"/>
      <c r="E139" s="167"/>
      <c r="F139" s="166"/>
      <c r="G139" s="169"/>
      <c r="H139" s="166"/>
      <c r="I139" s="166"/>
      <c r="J139" s="166"/>
    </row>
    <row r="140" spans="1:10" ht="18" customHeight="1">
      <c r="A140" s="164">
        <f t="shared" si="11"/>
      </c>
      <c r="C140" s="165">
        <f t="shared" si="12"/>
      </c>
      <c r="D140" s="167"/>
      <c r="E140" s="167"/>
      <c r="F140" s="166"/>
      <c r="G140" s="169"/>
      <c r="H140" s="166"/>
      <c r="I140" s="166"/>
      <c r="J140" s="166"/>
    </row>
    <row r="141" spans="1:10" ht="18" customHeight="1">
      <c r="A141" s="164">
        <f t="shared" si="11"/>
      </c>
      <c r="C141" s="165">
        <f t="shared" si="12"/>
      </c>
      <c r="D141" s="167"/>
      <c r="E141" s="167"/>
      <c r="F141" s="166"/>
      <c r="G141" s="169"/>
      <c r="H141" s="166"/>
      <c r="I141" s="166"/>
      <c r="J141" s="166"/>
    </row>
    <row r="142" spans="1:10" ht="18" customHeight="1">
      <c r="A142" s="150" t="s">
        <v>234</v>
      </c>
      <c r="B142" s="838" t="e">
        <f>E125</f>
        <v>#REF!</v>
      </c>
      <c r="C142" s="838"/>
      <c r="D142" s="838"/>
      <c r="E142" s="838"/>
      <c r="F142" s="838"/>
      <c r="G142" s="169"/>
      <c r="H142" s="166"/>
      <c r="I142" s="166"/>
      <c r="J142" s="166"/>
    </row>
    <row r="143" spans="1:10" ht="18" customHeight="1">
      <c r="A143" s="164">
        <f>IF(B143="","",$A$7)</f>
      </c>
      <c r="C143" s="165">
        <f>IF(B143="","",$C$7)</f>
      </c>
      <c r="D143" s="167"/>
      <c r="E143" s="167"/>
      <c r="F143" s="166"/>
      <c r="G143" s="169"/>
      <c r="H143" s="166"/>
      <c r="I143" s="166"/>
      <c r="J143" s="166"/>
    </row>
    <row r="144" spans="1:10" ht="18" customHeight="1">
      <c r="A144" s="424" t="s">
        <v>235</v>
      </c>
      <c r="C144" s="837" t="e">
        <f>F126</f>
        <v>#REF!</v>
      </c>
      <c r="D144" s="837"/>
      <c r="E144" s="837"/>
      <c r="F144" s="837"/>
      <c r="G144" s="837"/>
      <c r="H144" s="837"/>
      <c r="I144" s="837"/>
      <c r="J144" s="837"/>
    </row>
    <row r="145" spans="1:10" ht="18" customHeight="1">
      <c r="A145" s="164">
        <f aca="true" t="shared" si="13" ref="A145:A176">IF(B145="","",$A$7)</f>
      </c>
      <c r="C145" s="165">
        <f aca="true" t="shared" si="14" ref="C145:C176">IF(B145="","",$C$7)</f>
      </c>
      <c r="D145" s="167"/>
      <c r="E145" s="167"/>
      <c r="F145" s="166"/>
      <c r="G145" s="169"/>
      <c r="H145" s="166"/>
      <c r="I145" s="166"/>
      <c r="J145" s="166"/>
    </row>
    <row r="146" spans="1:10" ht="18" customHeight="1">
      <c r="A146" s="164" t="str">
        <f t="shared" si="13"/>
        <v>第</v>
      </c>
      <c r="B146" s="162">
        <f>B124+1</f>
        <v>21</v>
      </c>
      <c r="C146" s="165" t="str">
        <f t="shared" si="14"/>
        <v>条</v>
      </c>
      <c r="D146" s="835" t="s">
        <v>36</v>
      </c>
      <c r="E146" s="835"/>
      <c r="F146" s="835"/>
      <c r="G146" s="835"/>
      <c r="H146" s="835"/>
      <c r="I146" s="835"/>
      <c r="J146" s="835"/>
    </row>
    <row r="147" spans="1:10" ht="18" customHeight="1">
      <c r="A147" s="164">
        <f t="shared" si="13"/>
      </c>
      <c r="C147" s="165">
        <f t="shared" si="14"/>
      </c>
      <c r="D147" s="835"/>
      <c r="E147" s="835"/>
      <c r="F147" s="835"/>
      <c r="G147" s="835"/>
      <c r="H147" s="835"/>
      <c r="I147" s="835"/>
      <c r="J147" s="835"/>
    </row>
    <row r="148" spans="1:10" ht="18" customHeight="1">
      <c r="A148" s="164">
        <f t="shared" si="13"/>
      </c>
      <c r="C148" s="165">
        <f t="shared" si="14"/>
      </c>
      <c r="D148" s="167">
        <v>-1</v>
      </c>
      <c r="E148" s="834" t="e">
        <f>#REF!</f>
        <v>#REF!</v>
      </c>
      <c r="F148" s="834"/>
      <c r="G148" s="422"/>
      <c r="H148" s="422"/>
      <c r="I148" s="422"/>
      <c r="J148" s="422"/>
    </row>
    <row r="149" spans="1:10" ht="18" customHeight="1">
      <c r="A149" s="164">
        <f t="shared" si="13"/>
      </c>
      <c r="C149" s="165">
        <f t="shared" si="14"/>
      </c>
      <c r="D149" s="167">
        <f aca="true" t="shared" si="15" ref="D149:D155">D148-1</f>
        <v>-2</v>
      </c>
      <c r="E149" s="834" t="e">
        <f>#REF!</f>
        <v>#REF!</v>
      </c>
      <c r="F149" s="834"/>
      <c r="G149" s="422"/>
      <c r="H149" s="422"/>
      <c r="I149" s="422"/>
      <c r="J149" s="422"/>
    </row>
    <row r="150" spans="1:10" ht="18" customHeight="1">
      <c r="A150" s="164">
        <f t="shared" si="13"/>
      </c>
      <c r="C150" s="165">
        <f t="shared" si="14"/>
      </c>
      <c r="D150" s="167">
        <f t="shared" si="15"/>
        <v>-3</v>
      </c>
      <c r="E150" s="834" t="e">
        <f>#REF!</f>
        <v>#REF!</v>
      </c>
      <c r="F150" s="834"/>
      <c r="G150" s="422"/>
      <c r="H150" s="422"/>
      <c r="I150" s="422"/>
      <c r="J150" s="422"/>
    </row>
    <row r="151" spans="1:10" ht="18" customHeight="1">
      <c r="A151" s="164">
        <f t="shared" si="13"/>
      </c>
      <c r="C151" s="165">
        <f t="shared" si="14"/>
      </c>
      <c r="D151" s="167">
        <f t="shared" si="15"/>
        <v>-4</v>
      </c>
      <c r="E151" s="834" t="e">
        <f>#REF!</f>
        <v>#REF!</v>
      </c>
      <c r="F151" s="834"/>
      <c r="G151" s="422"/>
      <c r="H151" s="422"/>
      <c r="I151" s="422"/>
      <c r="J151" s="422"/>
    </row>
    <row r="152" spans="1:10" ht="18" customHeight="1">
      <c r="A152" s="164">
        <f t="shared" si="13"/>
      </c>
      <c r="C152" s="165">
        <f t="shared" si="14"/>
      </c>
      <c r="D152" s="167">
        <f t="shared" si="15"/>
        <v>-5</v>
      </c>
      <c r="E152" s="834" t="e">
        <f>#REF!</f>
        <v>#REF!</v>
      </c>
      <c r="F152" s="834"/>
      <c r="G152" s="422"/>
      <c r="H152" s="422"/>
      <c r="I152" s="422"/>
      <c r="J152" s="422"/>
    </row>
    <row r="153" spans="1:10" ht="18" customHeight="1">
      <c r="A153" s="164">
        <f t="shared" si="13"/>
      </c>
      <c r="C153" s="165">
        <f t="shared" si="14"/>
      </c>
      <c r="D153" s="167">
        <f t="shared" si="15"/>
        <v>-6</v>
      </c>
      <c r="E153" s="834" t="e">
        <f>#REF!</f>
        <v>#REF!</v>
      </c>
      <c r="F153" s="834"/>
      <c r="G153" s="422"/>
      <c r="H153" s="422"/>
      <c r="I153" s="422"/>
      <c r="J153" s="422"/>
    </row>
    <row r="154" spans="1:10" ht="18" customHeight="1">
      <c r="A154" s="164">
        <f t="shared" si="13"/>
      </c>
      <c r="C154" s="165">
        <f t="shared" si="14"/>
      </c>
      <c r="D154" s="167">
        <f t="shared" si="15"/>
        <v>-7</v>
      </c>
      <c r="E154" s="834" t="e">
        <f>#REF!</f>
        <v>#REF!</v>
      </c>
      <c r="F154" s="834"/>
      <c r="G154" s="422"/>
      <c r="H154" s="422"/>
      <c r="I154" s="422"/>
      <c r="J154" s="422"/>
    </row>
    <row r="155" spans="1:10" ht="18" customHeight="1">
      <c r="A155" s="164">
        <f t="shared" si="13"/>
      </c>
      <c r="C155" s="165">
        <f t="shared" si="14"/>
      </c>
      <c r="D155" s="167">
        <f t="shared" si="15"/>
        <v>-8</v>
      </c>
      <c r="E155" s="834" t="e">
        <f>#REF!</f>
        <v>#REF!</v>
      </c>
      <c r="F155" s="834"/>
      <c r="G155" s="422"/>
      <c r="H155" s="422"/>
      <c r="I155" s="422"/>
      <c r="J155" s="422"/>
    </row>
    <row r="156" spans="1:10" ht="18" customHeight="1">
      <c r="A156" s="164">
        <f t="shared" si="13"/>
      </c>
      <c r="C156" s="165">
        <f t="shared" si="14"/>
      </c>
      <c r="D156" s="167"/>
      <c r="E156" s="167"/>
      <c r="F156" s="166"/>
      <c r="G156" s="422"/>
      <c r="H156" s="422"/>
      <c r="I156" s="422"/>
      <c r="J156" s="422"/>
    </row>
    <row r="157" spans="1:10" ht="18" customHeight="1">
      <c r="A157" s="164" t="str">
        <f t="shared" si="13"/>
        <v>第</v>
      </c>
      <c r="B157" s="162">
        <f>B146+1</f>
        <v>22</v>
      </c>
      <c r="C157" s="165" t="str">
        <f t="shared" si="14"/>
        <v>条</v>
      </c>
      <c r="D157" s="835" t="s">
        <v>225</v>
      </c>
      <c r="E157" s="834"/>
      <c r="F157" s="834"/>
      <c r="G157" s="834"/>
      <c r="H157" s="834"/>
      <c r="I157" s="834"/>
      <c r="J157" s="834"/>
    </row>
    <row r="158" spans="1:10" ht="18" customHeight="1">
      <c r="A158" s="164">
        <f t="shared" si="13"/>
      </c>
      <c r="C158" s="165">
        <f t="shared" si="14"/>
      </c>
      <c r="D158" s="167">
        <v>-1</v>
      </c>
      <c r="E158" s="835" t="s">
        <v>83</v>
      </c>
      <c r="F158" s="835"/>
      <c r="G158" s="835"/>
      <c r="H158" s="835"/>
      <c r="I158" s="835"/>
      <c r="J158" s="835"/>
    </row>
    <row r="159" spans="1:10" ht="18" customHeight="1">
      <c r="A159" s="164">
        <f t="shared" si="13"/>
      </c>
      <c r="C159" s="165">
        <f t="shared" si="14"/>
      </c>
      <c r="D159" s="167">
        <f>D158-1</f>
        <v>-2</v>
      </c>
      <c r="E159" s="835" t="s">
        <v>769</v>
      </c>
      <c r="F159" s="835"/>
      <c r="G159" s="835"/>
      <c r="H159" s="835"/>
      <c r="I159" s="835"/>
      <c r="J159" s="835"/>
    </row>
    <row r="160" spans="1:10" ht="18" customHeight="1">
      <c r="A160" s="164">
        <f t="shared" si="13"/>
      </c>
      <c r="C160" s="165">
        <f t="shared" si="14"/>
      </c>
      <c r="D160" s="167">
        <f>D159-1</f>
        <v>-3</v>
      </c>
      <c r="E160" s="835" t="s">
        <v>256</v>
      </c>
      <c r="F160" s="835"/>
      <c r="G160" s="835"/>
      <c r="H160" s="835"/>
      <c r="I160" s="835"/>
      <c r="J160" s="835"/>
    </row>
    <row r="161" spans="1:10" ht="18" customHeight="1">
      <c r="A161" s="164">
        <f t="shared" si="13"/>
      </c>
      <c r="C161" s="165">
        <f t="shared" si="14"/>
      </c>
      <c r="D161" s="167"/>
      <c r="E161" s="835"/>
      <c r="F161" s="835"/>
      <c r="G161" s="835"/>
      <c r="H161" s="835"/>
      <c r="I161" s="835"/>
      <c r="J161" s="835"/>
    </row>
    <row r="162" spans="1:10" ht="18" customHeight="1">
      <c r="A162" s="164">
        <f t="shared" si="13"/>
      </c>
      <c r="C162" s="165">
        <f t="shared" si="14"/>
      </c>
      <c r="D162" s="167"/>
      <c r="E162" s="423"/>
      <c r="F162" s="422"/>
      <c r="G162" s="422"/>
      <c r="H162" s="422"/>
      <c r="I162" s="422"/>
      <c r="J162" s="422"/>
    </row>
    <row r="163" spans="1:10" ht="18" customHeight="1">
      <c r="A163" s="164" t="str">
        <f t="shared" si="13"/>
        <v>第</v>
      </c>
      <c r="B163" s="162">
        <f>B157+1</f>
        <v>23</v>
      </c>
      <c r="C163" s="165" t="str">
        <f t="shared" si="14"/>
        <v>条</v>
      </c>
      <c r="D163" s="835" t="s">
        <v>257</v>
      </c>
      <c r="E163" s="834"/>
      <c r="F163" s="834"/>
      <c r="G163" s="834"/>
      <c r="H163" s="834"/>
      <c r="I163" s="834"/>
      <c r="J163" s="834"/>
    </row>
    <row r="164" spans="1:10" ht="18" customHeight="1">
      <c r="A164" s="164">
        <f t="shared" si="13"/>
      </c>
      <c r="C164" s="165">
        <f t="shared" si="14"/>
      </c>
      <c r="D164" s="167">
        <v>-1</v>
      </c>
      <c r="E164" s="835" t="s">
        <v>258</v>
      </c>
      <c r="F164" s="835"/>
      <c r="G164" s="835"/>
      <c r="H164" s="835"/>
      <c r="I164" s="835"/>
      <c r="J164" s="835"/>
    </row>
    <row r="165" spans="1:10" ht="18" customHeight="1">
      <c r="A165" s="164">
        <f t="shared" si="13"/>
      </c>
      <c r="C165" s="165">
        <f t="shared" si="14"/>
      </c>
      <c r="D165" s="167"/>
      <c r="E165" s="835"/>
      <c r="F165" s="835"/>
      <c r="G165" s="835"/>
      <c r="H165" s="835"/>
      <c r="I165" s="835"/>
      <c r="J165" s="835"/>
    </row>
    <row r="166" spans="1:10" ht="18" customHeight="1">
      <c r="A166" s="164">
        <f t="shared" si="13"/>
      </c>
      <c r="C166" s="165">
        <f t="shared" si="14"/>
      </c>
      <c r="D166" s="167"/>
      <c r="E166" s="423"/>
      <c r="F166" s="422"/>
      <c r="G166" s="422"/>
      <c r="H166" s="422"/>
      <c r="I166" s="422"/>
      <c r="J166" s="422"/>
    </row>
    <row r="167" spans="1:10" ht="18" customHeight="1">
      <c r="A167" s="164" t="str">
        <f t="shared" si="13"/>
        <v>第</v>
      </c>
      <c r="B167" s="162">
        <f>B163+1</f>
        <v>24</v>
      </c>
      <c r="C167" s="165" t="str">
        <f t="shared" si="14"/>
        <v>条</v>
      </c>
      <c r="D167" s="835" t="s">
        <v>82</v>
      </c>
      <c r="E167" s="834"/>
      <c r="F167" s="834"/>
      <c r="G167" s="834"/>
      <c r="H167" s="834"/>
      <c r="I167" s="834"/>
      <c r="J167" s="834"/>
    </row>
    <row r="168" spans="1:10" ht="18" customHeight="1">
      <c r="A168" s="164">
        <f t="shared" si="13"/>
      </c>
      <c r="C168" s="165">
        <f t="shared" si="14"/>
      </c>
      <c r="D168" s="167">
        <v>-1</v>
      </c>
      <c r="E168" s="835" t="s">
        <v>305</v>
      </c>
      <c r="F168" s="835"/>
      <c r="G168" s="835"/>
      <c r="H168" s="835"/>
      <c r="I168" s="835"/>
      <c r="J168" s="835"/>
    </row>
    <row r="169" spans="1:10" ht="18" customHeight="1">
      <c r="A169" s="164">
        <f t="shared" si="13"/>
      </c>
      <c r="C169" s="165">
        <f t="shared" si="14"/>
      </c>
      <c r="D169" s="167"/>
      <c r="E169" s="835"/>
      <c r="F169" s="835"/>
      <c r="G169" s="835"/>
      <c r="H169" s="835"/>
      <c r="I169" s="835"/>
      <c r="J169" s="835"/>
    </row>
    <row r="170" spans="1:10" ht="18" customHeight="1">
      <c r="A170" s="164">
        <f t="shared" si="13"/>
      </c>
      <c r="C170" s="165">
        <f t="shared" si="14"/>
      </c>
      <c r="D170" s="167"/>
      <c r="E170" s="835"/>
      <c r="F170" s="835"/>
      <c r="G170" s="835"/>
      <c r="H170" s="835"/>
      <c r="I170" s="835"/>
      <c r="J170" s="835"/>
    </row>
    <row r="171" spans="1:10" ht="18" customHeight="1">
      <c r="A171" s="164">
        <f t="shared" si="13"/>
      </c>
      <c r="C171" s="165">
        <f t="shared" si="14"/>
      </c>
      <c r="D171" s="167">
        <f>D168-1</f>
        <v>-2</v>
      </c>
      <c r="E171" s="835" t="s">
        <v>306</v>
      </c>
      <c r="F171" s="835"/>
      <c r="G171" s="835"/>
      <c r="H171" s="835"/>
      <c r="I171" s="835"/>
      <c r="J171" s="835"/>
    </row>
    <row r="172" spans="1:10" ht="18" customHeight="1">
      <c r="A172" s="164">
        <f t="shared" si="13"/>
      </c>
      <c r="C172" s="165">
        <f t="shared" si="14"/>
      </c>
      <c r="D172" s="167"/>
      <c r="E172" s="835"/>
      <c r="F172" s="835"/>
      <c r="G172" s="835"/>
      <c r="H172" s="835"/>
      <c r="I172" s="835"/>
      <c r="J172" s="835"/>
    </row>
    <row r="173" spans="1:10" ht="18" customHeight="1">
      <c r="A173" s="164">
        <f t="shared" si="13"/>
      </c>
      <c r="C173" s="165">
        <f t="shared" si="14"/>
      </c>
      <c r="D173" s="167"/>
      <c r="E173" s="423"/>
      <c r="F173" s="422"/>
      <c r="G173" s="422"/>
      <c r="H173" s="422"/>
      <c r="I173" s="422"/>
      <c r="J173" s="422"/>
    </row>
    <row r="174" spans="1:10" ht="18" customHeight="1">
      <c r="A174" s="164" t="str">
        <f t="shared" si="13"/>
        <v>第</v>
      </c>
      <c r="B174" s="162">
        <f>B167+1</f>
        <v>25</v>
      </c>
      <c r="C174" s="165" t="str">
        <f t="shared" si="14"/>
        <v>条</v>
      </c>
      <c r="D174" s="835" t="s">
        <v>84</v>
      </c>
      <c r="E174" s="834"/>
      <c r="F174" s="834"/>
      <c r="G174" s="834"/>
      <c r="H174" s="834"/>
      <c r="I174" s="834"/>
      <c r="J174" s="834"/>
    </row>
    <row r="175" spans="1:10" ht="18" customHeight="1">
      <c r="A175" s="164">
        <f t="shared" si="13"/>
      </c>
      <c r="C175" s="165">
        <f t="shared" si="14"/>
      </c>
      <c r="D175" s="167">
        <v>-1</v>
      </c>
      <c r="E175" s="835" t="s">
        <v>85</v>
      </c>
      <c r="F175" s="835"/>
      <c r="G175" s="835"/>
      <c r="H175" s="835"/>
      <c r="I175" s="835"/>
      <c r="J175" s="835"/>
    </row>
    <row r="176" spans="1:10" ht="18" customHeight="1">
      <c r="A176" s="164">
        <f t="shared" si="13"/>
      </c>
      <c r="C176" s="165">
        <f t="shared" si="14"/>
      </c>
      <c r="D176" s="167"/>
      <c r="E176" s="835"/>
      <c r="F176" s="835"/>
      <c r="G176" s="835"/>
      <c r="H176" s="835"/>
      <c r="I176" s="835"/>
      <c r="J176" s="835"/>
    </row>
    <row r="177" spans="1:10" ht="18" customHeight="1">
      <c r="A177" s="164">
        <f aca="true" t="shared" si="16" ref="A177:A208">IF(B177="","",$A$7)</f>
      </c>
      <c r="C177" s="165">
        <f aca="true" t="shared" si="17" ref="C177:C208">IF(B177="","",$C$7)</f>
      </c>
      <c r="D177" s="167"/>
      <c r="E177" s="835"/>
      <c r="F177" s="835"/>
      <c r="G177" s="835"/>
      <c r="H177" s="835"/>
      <c r="I177" s="835"/>
      <c r="J177" s="835"/>
    </row>
    <row r="178" spans="1:10" ht="18" customHeight="1">
      <c r="A178" s="164">
        <f t="shared" si="16"/>
      </c>
      <c r="C178" s="165">
        <f t="shared" si="17"/>
      </c>
      <c r="D178" s="167">
        <f>D175-1</f>
        <v>-2</v>
      </c>
      <c r="E178" s="835" t="s">
        <v>308</v>
      </c>
      <c r="F178" s="835"/>
      <c r="G178" s="835"/>
      <c r="H178" s="835"/>
      <c r="I178" s="835"/>
      <c r="J178" s="835"/>
    </row>
    <row r="179" spans="1:10" ht="18" customHeight="1">
      <c r="A179" s="164">
        <f t="shared" si="16"/>
      </c>
      <c r="C179" s="165">
        <f t="shared" si="17"/>
      </c>
      <c r="D179" s="167"/>
      <c r="E179" s="835"/>
      <c r="F179" s="835"/>
      <c r="G179" s="835"/>
      <c r="H179" s="835"/>
      <c r="I179" s="835"/>
      <c r="J179" s="835"/>
    </row>
    <row r="180" spans="1:10" ht="18" customHeight="1">
      <c r="A180" s="164">
        <f t="shared" si="16"/>
      </c>
      <c r="C180" s="165">
        <f t="shared" si="17"/>
      </c>
      <c r="D180" s="167">
        <f>D178-1</f>
        <v>-3</v>
      </c>
      <c r="E180" s="835" t="s">
        <v>307</v>
      </c>
      <c r="F180" s="835"/>
      <c r="G180" s="835"/>
      <c r="H180" s="835"/>
      <c r="I180" s="835"/>
      <c r="J180" s="835"/>
    </row>
    <row r="181" spans="1:10" ht="18" customHeight="1">
      <c r="A181" s="164">
        <f t="shared" si="16"/>
      </c>
      <c r="C181" s="165">
        <f t="shared" si="17"/>
      </c>
      <c r="D181" s="167"/>
      <c r="E181" s="835"/>
      <c r="F181" s="835"/>
      <c r="G181" s="835"/>
      <c r="H181" s="835"/>
      <c r="I181" s="835"/>
      <c r="J181" s="835"/>
    </row>
    <row r="182" spans="1:10" ht="18" customHeight="1">
      <c r="A182" s="164">
        <f t="shared" si="16"/>
      </c>
      <c r="C182" s="165">
        <f t="shared" si="17"/>
      </c>
      <c r="D182" s="167"/>
      <c r="E182" s="422"/>
      <c r="F182" s="422"/>
      <c r="G182" s="422"/>
      <c r="H182" s="422"/>
      <c r="I182" s="422"/>
      <c r="J182" s="422"/>
    </row>
    <row r="183" spans="1:10" ht="18" customHeight="1">
      <c r="A183" s="164" t="str">
        <f t="shared" si="16"/>
        <v>第</v>
      </c>
      <c r="B183" s="162">
        <f>B174+1</f>
        <v>26</v>
      </c>
      <c r="C183" s="165" t="str">
        <f t="shared" si="17"/>
        <v>条</v>
      </c>
      <c r="D183" s="835" t="s">
        <v>335</v>
      </c>
      <c r="E183" s="834"/>
      <c r="F183" s="834"/>
      <c r="G183" s="834"/>
      <c r="H183" s="834"/>
      <c r="I183" s="834"/>
      <c r="J183" s="834"/>
    </row>
    <row r="184" spans="1:10" ht="18" customHeight="1">
      <c r="A184" s="164">
        <f t="shared" si="16"/>
      </c>
      <c r="C184" s="165">
        <f t="shared" si="17"/>
      </c>
      <c r="D184" s="834"/>
      <c r="E184" s="834"/>
      <c r="F184" s="834"/>
      <c r="G184" s="834"/>
      <c r="H184" s="834"/>
      <c r="I184" s="834"/>
      <c r="J184" s="834"/>
    </row>
    <row r="185" spans="1:10" ht="18" customHeight="1">
      <c r="A185" s="164">
        <f t="shared" si="16"/>
      </c>
      <c r="C185" s="165">
        <f t="shared" si="17"/>
      </c>
      <c r="D185" s="167"/>
      <c r="E185" s="422"/>
      <c r="F185" s="422"/>
      <c r="G185" s="422"/>
      <c r="H185" s="422"/>
      <c r="I185" s="422"/>
      <c r="J185" s="422"/>
    </row>
    <row r="186" spans="1:10" ht="18" customHeight="1">
      <c r="A186" s="164">
        <f t="shared" si="16"/>
      </c>
      <c r="C186" s="165">
        <f t="shared" si="17"/>
      </c>
      <c r="D186" s="167"/>
      <c r="E186" s="422"/>
      <c r="F186" s="422"/>
      <c r="G186" s="422"/>
      <c r="H186" s="422"/>
      <c r="I186" s="422"/>
      <c r="J186" s="422"/>
    </row>
    <row r="187" spans="1:10" ht="18" customHeight="1">
      <c r="A187" s="164">
        <f t="shared" si="16"/>
      </c>
      <c r="C187" s="165">
        <f t="shared" si="17"/>
      </c>
      <c r="D187" s="167"/>
      <c r="E187" s="422"/>
      <c r="F187" s="422"/>
      <c r="G187" s="422"/>
      <c r="H187" s="422"/>
      <c r="I187" s="422"/>
      <c r="J187" s="422"/>
    </row>
    <row r="188" spans="1:10" ht="18" customHeight="1">
      <c r="A188" s="164">
        <f t="shared" si="16"/>
      </c>
      <c r="C188" s="165">
        <f t="shared" si="17"/>
      </c>
      <c r="D188" s="167"/>
      <c r="E188" s="422"/>
      <c r="F188" s="422"/>
      <c r="G188" s="422"/>
      <c r="H188" s="422"/>
      <c r="I188" s="422"/>
      <c r="J188" s="422"/>
    </row>
    <row r="189" spans="1:10" ht="18" customHeight="1">
      <c r="A189" s="164" t="str">
        <f t="shared" si="16"/>
        <v>第</v>
      </c>
      <c r="B189" s="162">
        <f>B183+1</f>
        <v>27</v>
      </c>
      <c r="C189" s="165" t="str">
        <f t="shared" si="17"/>
        <v>条</v>
      </c>
      <c r="D189" s="835" t="s">
        <v>259</v>
      </c>
      <c r="E189" s="834"/>
      <c r="F189" s="834"/>
      <c r="G189" s="834"/>
      <c r="H189" s="834"/>
      <c r="I189" s="834"/>
      <c r="J189" s="834"/>
    </row>
    <row r="190" spans="1:10" ht="18" customHeight="1">
      <c r="A190" s="164">
        <f t="shared" si="16"/>
      </c>
      <c r="C190" s="165">
        <f t="shared" si="17"/>
      </c>
      <c r="D190" s="834"/>
      <c r="E190" s="834"/>
      <c r="F190" s="834"/>
      <c r="G190" s="834"/>
      <c r="H190" s="834"/>
      <c r="I190" s="834"/>
      <c r="J190" s="834"/>
    </row>
    <row r="191" spans="1:10" ht="18" customHeight="1">
      <c r="A191" s="164">
        <f t="shared" si="16"/>
      </c>
      <c r="C191" s="165">
        <f t="shared" si="17"/>
      </c>
      <c r="D191" s="167">
        <v>-1</v>
      </c>
      <c r="E191" s="835" t="s">
        <v>214</v>
      </c>
      <c r="F191" s="835"/>
      <c r="G191" s="835"/>
      <c r="H191" s="835"/>
      <c r="I191" s="835"/>
      <c r="J191" s="835"/>
    </row>
    <row r="192" spans="1:10" ht="18" customHeight="1">
      <c r="A192" s="164">
        <f t="shared" si="16"/>
      </c>
      <c r="C192" s="165">
        <f t="shared" si="17"/>
      </c>
      <c r="D192" s="167"/>
      <c r="E192" s="422"/>
      <c r="F192" s="422" t="s">
        <v>212</v>
      </c>
      <c r="G192" s="169" t="s">
        <v>236</v>
      </c>
      <c r="H192" s="422"/>
      <c r="I192" s="422"/>
      <c r="J192" s="422"/>
    </row>
    <row r="193" spans="1:10" ht="18" customHeight="1">
      <c r="A193" s="164">
        <f t="shared" si="16"/>
      </c>
      <c r="C193" s="165">
        <f t="shared" si="17"/>
      </c>
      <c r="D193" s="167"/>
      <c r="E193" s="422"/>
      <c r="F193" s="422" t="s">
        <v>506</v>
      </c>
      <c r="G193" s="169" t="s">
        <v>237</v>
      </c>
      <c r="H193" s="422"/>
      <c r="I193" s="422"/>
      <c r="J193" s="422"/>
    </row>
    <row r="194" spans="1:10" ht="18" customHeight="1">
      <c r="A194" s="164">
        <f t="shared" si="16"/>
      </c>
      <c r="C194" s="165">
        <f t="shared" si="17"/>
      </c>
      <c r="D194" s="167"/>
      <c r="E194" s="422"/>
      <c r="F194" s="422" t="s">
        <v>507</v>
      </c>
      <c r="G194" s="169" t="s">
        <v>238</v>
      </c>
      <c r="H194" s="422"/>
      <c r="I194" s="422"/>
      <c r="J194" s="422"/>
    </row>
    <row r="195" spans="1:10" ht="18" customHeight="1">
      <c r="A195" s="164">
        <f t="shared" si="16"/>
      </c>
      <c r="C195" s="165">
        <f t="shared" si="17"/>
      </c>
      <c r="D195" s="167"/>
      <c r="E195" s="422"/>
      <c r="F195" s="422" t="s">
        <v>260</v>
      </c>
      <c r="G195" s="169" t="s">
        <v>261</v>
      </c>
      <c r="H195" s="422"/>
      <c r="I195" s="422"/>
      <c r="J195" s="422"/>
    </row>
    <row r="196" spans="1:10" ht="18" customHeight="1">
      <c r="A196" s="164">
        <f t="shared" si="16"/>
      </c>
      <c r="C196" s="165">
        <f t="shared" si="17"/>
      </c>
      <c r="D196" s="167"/>
      <c r="E196" s="166"/>
      <c r="F196" s="166" t="s">
        <v>115</v>
      </c>
      <c r="G196" s="169" t="s">
        <v>239</v>
      </c>
      <c r="H196" s="422"/>
      <c r="I196" s="422"/>
      <c r="J196" s="422"/>
    </row>
    <row r="197" spans="1:10" ht="18" customHeight="1">
      <c r="A197" s="164">
        <f t="shared" si="16"/>
      </c>
      <c r="C197" s="165">
        <f t="shared" si="17"/>
      </c>
      <c r="D197" s="167"/>
      <c r="E197" s="166"/>
      <c r="F197" s="166" t="s">
        <v>231</v>
      </c>
      <c r="G197" s="169" t="s">
        <v>240</v>
      </c>
      <c r="H197" s="422"/>
      <c r="I197" s="422"/>
      <c r="J197" s="422"/>
    </row>
    <row r="198" spans="1:10" ht="18" customHeight="1">
      <c r="A198" s="164">
        <f t="shared" si="16"/>
      </c>
      <c r="C198" s="165">
        <f t="shared" si="17"/>
      </c>
      <c r="D198" s="167"/>
      <c r="E198" s="166"/>
      <c r="F198" s="166" t="s">
        <v>230</v>
      </c>
      <c r="G198" s="169" t="s">
        <v>241</v>
      </c>
      <c r="H198" s="422"/>
      <c r="I198" s="422"/>
      <c r="J198" s="422"/>
    </row>
    <row r="199" spans="1:10" ht="18" customHeight="1">
      <c r="A199" s="164">
        <f t="shared" si="16"/>
      </c>
      <c r="C199" s="165">
        <f t="shared" si="17"/>
      </c>
      <c r="D199" s="167"/>
      <c r="E199" s="166"/>
      <c r="F199" s="166" t="s">
        <v>242</v>
      </c>
      <c r="G199" s="169" t="s">
        <v>215</v>
      </c>
      <c r="H199" s="422"/>
      <c r="I199" s="422"/>
      <c r="J199" s="422"/>
    </row>
    <row r="200" spans="1:10" ht="18" customHeight="1">
      <c r="A200" s="164">
        <f t="shared" si="16"/>
      </c>
      <c r="C200" s="165">
        <f t="shared" si="17"/>
      </c>
      <c r="D200" s="167"/>
      <c r="E200" s="423"/>
      <c r="F200" s="423" t="s">
        <v>116</v>
      </c>
      <c r="G200" s="169" t="s">
        <v>213</v>
      </c>
      <c r="H200" s="422"/>
      <c r="I200" s="422"/>
      <c r="J200" s="422"/>
    </row>
    <row r="201" spans="1:10" ht="18" customHeight="1">
      <c r="A201" s="164">
        <f t="shared" si="16"/>
      </c>
      <c r="C201" s="165">
        <f t="shared" si="17"/>
      </c>
      <c r="D201" s="167">
        <f>D191-1</f>
        <v>-2</v>
      </c>
      <c r="E201" s="835" t="s">
        <v>314</v>
      </c>
      <c r="F201" s="835"/>
      <c r="G201" s="835"/>
      <c r="H201" s="835"/>
      <c r="I201" s="835"/>
      <c r="J201" s="835"/>
    </row>
    <row r="202" spans="1:10" ht="18" customHeight="1">
      <c r="A202" s="164">
        <f t="shared" si="16"/>
      </c>
      <c r="C202" s="165">
        <f t="shared" si="17"/>
      </c>
      <c r="D202" s="167"/>
      <c r="E202" s="835"/>
      <c r="F202" s="835"/>
      <c r="G202" s="835"/>
      <c r="H202" s="835"/>
      <c r="I202" s="835"/>
      <c r="J202" s="835"/>
    </row>
    <row r="203" spans="1:10" ht="18" customHeight="1">
      <c r="A203" s="164">
        <f t="shared" si="16"/>
      </c>
      <c r="C203" s="165">
        <f t="shared" si="17"/>
      </c>
      <c r="D203" s="167"/>
      <c r="E203" s="835"/>
      <c r="F203" s="835"/>
      <c r="G203" s="835"/>
      <c r="H203" s="835"/>
      <c r="I203" s="835"/>
      <c r="J203" s="835"/>
    </row>
    <row r="204" spans="1:10" ht="18" customHeight="1">
      <c r="A204" s="164">
        <f t="shared" si="16"/>
      </c>
      <c r="C204" s="165">
        <f t="shared" si="17"/>
      </c>
      <c r="D204" s="167">
        <f>D201-1</f>
        <v>-3</v>
      </c>
      <c r="E204" s="835" t="s">
        <v>326</v>
      </c>
      <c r="F204" s="835"/>
      <c r="G204" s="835"/>
      <c r="H204" s="835"/>
      <c r="I204" s="835"/>
      <c r="J204" s="835"/>
    </row>
    <row r="205" spans="1:10" ht="18" customHeight="1">
      <c r="A205" s="164">
        <f t="shared" si="16"/>
      </c>
      <c r="C205" s="165">
        <f t="shared" si="17"/>
      </c>
      <c r="D205" s="167"/>
      <c r="E205" s="835"/>
      <c r="F205" s="835"/>
      <c r="G205" s="835"/>
      <c r="H205" s="835"/>
      <c r="I205" s="835"/>
      <c r="J205" s="835"/>
    </row>
    <row r="206" spans="1:10" ht="18" customHeight="1">
      <c r="A206" s="164">
        <f t="shared" si="16"/>
      </c>
      <c r="C206" s="165">
        <f t="shared" si="17"/>
      </c>
      <c r="D206" s="167">
        <f>D204-1</f>
        <v>-4</v>
      </c>
      <c r="E206" s="835" t="s">
        <v>169</v>
      </c>
      <c r="F206" s="835"/>
      <c r="G206" s="835"/>
      <c r="H206" s="835"/>
      <c r="I206" s="835"/>
      <c r="J206" s="835"/>
    </row>
    <row r="207" spans="1:10" ht="18" customHeight="1">
      <c r="A207" s="164">
        <f t="shared" si="16"/>
      </c>
      <c r="C207" s="165">
        <f t="shared" si="17"/>
      </c>
      <c r="D207" s="167"/>
      <c r="E207" s="835"/>
      <c r="F207" s="835"/>
      <c r="G207" s="835"/>
      <c r="H207" s="835"/>
      <c r="I207" s="835"/>
      <c r="J207" s="835"/>
    </row>
    <row r="208" spans="1:10" ht="18" customHeight="1">
      <c r="A208" s="164">
        <f t="shared" si="16"/>
      </c>
      <c r="C208" s="165">
        <f t="shared" si="17"/>
      </c>
      <c r="D208" s="167"/>
      <c r="E208" s="835"/>
      <c r="F208" s="835"/>
      <c r="G208" s="835"/>
      <c r="H208" s="835"/>
      <c r="I208" s="835"/>
      <c r="J208" s="835"/>
    </row>
    <row r="209" spans="1:10" ht="18" customHeight="1">
      <c r="A209" s="164">
        <f aca="true" t="shared" si="18" ref="A209:A225">IF(B209="","",$A$7)</f>
      </c>
      <c r="C209" s="165">
        <f aca="true" t="shared" si="19" ref="C209:C225">IF(B209="","",$C$7)</f>
      </c>
      <c r="D209" s="167"/>
      <c r="E209" s="835"/>
      <c r="F209" s="835"/>
      <c r="G209" s="835"/>
      <c r="H209" s="835"/>
      <c r="I209" s="835"/>
      <c r="J209" s="835"/>
    </row>
    <row r="210" spans="1:10" ht="18" customHeight="1">
      <c r="A210" s="164">
        <f t="shared" si="18"/>
      </c>
      <c r="C210" s="165">
        <f t="shared" si="19"/>
      </c>
      <c r="D210" s="167">
        <f>D206-1</f>
        <v>-5</v>
      </c>
      <c r="E210" s="835" t="s">
        <v>168</v>
      </c>
      <c r="F210" s="835"/>
      <c r="G210" s="835"/>
      <c r="H210" s="835"/>
      <c r="I210" s="835"/>
      <c r="J210" s="835"/>
    </row>
    <row r="211" spans="1:10" ht="18" customHeight="1">
      <c r="A211" s="164">
        <f t="shared" si="18"/>
      </c>
      <c r="C211" s="165">
        <f t="shared" si="19"/>
      </c>
      <c r="D211" s="167"/>
      <c r="E211" s="835"/>
      <c r="F211" s="835"/>
      <c r="G211" s="835"/>
      <c r="H211" s="835"/>
      <c r="I211" s="835"/>
      <c r="J211" s="835"/>
    </row>
    <row r="212" spans="1:10" ht="18" customHeight="1">
      <c r="A212" s="164">
        <f t="shared" si="18"/>
      </c>
      <c r="C212" s="165">
        <f t="shared" si="19"/>
      </c>
      <c r="D212" s="167">
        <f>D210-1</f>
        <v>-6</v>
      </c>
      <c r="E212" s="835" t="s">
        <v>300</v>
      </c>
      <c r="F212" s="835"/>
      <c r="G212" s="835"/>
      <c r="H212" s="835"/>
      <c r="I212" s="835"/>
      <c r="J212" s="835"/>
    </row>
    <row r="213" spans="1:10" ht="18" customHeight="1">
      <c r="A213" s="164">
        <f t="shared" si="18"/>
      </c>
      <c r="C213" s="165">
        <f t="shared" si="19"/>
      </c>
      <c r="E213" s="835"/>
      <c r="F213" s="835"/>
      <c r="G213" s="835"/>
      <c r="H213" s="835"/>
      <c r="I213" s="835"/>
      <c r="J213" s="835"/>
    </row>
    <row r="214" spans="1:10" ht="18" customHeight="1">
      <c r="A214" s="164">
        <f t="shared" si="18"/>
      </c>
      <c r="C214" s="165">
        <f t="shared" si="19"/>
      </c>
      <c r="D214" s="167">
        <f>D212-1</f>
        <v>-7</v>
      </c>
      <c r="E214" s="835" t="s">
        <v>301</v>
      </c>
      <c r="F214" s="835"/>
      <c r="G214" s="835"/>
      <c r="H214" s="835"/>
      <c r="I214" s="835"/>
      <c r="J214" s="835"/>
    </row>
    <row r="215" spans="1:10" ht="18" customHeight="1">
      <c r="A215" s="164">
        <f t="shared" si="18"/>
      </c>
      <c r="C215" s="165">
        <f t="shared" si="19"/>
      </c>
      <c r="E215" s="835"/>
      <c r="F215" s="835"/>
      <c r="G215" s="835"/>
      <c r="H215" s="835"/>
      <c r="I215" s="835"/>
      <c r="J215" s="835"/>
    </row>
    <row r="216" spans="1:10" ht="18" customHeight="1">
      <c r="A216" s="164">
        <f t="shared" si="18"/>
      </c>
      <c r="C216" s="165">
        <f t="shared" si="19"/>
      </c>
      <c r="D216" s="166"/>
      <c r="E216" s="166"/>
      <c r="F216" s="166"/>
      <c r="G216" s="166"/>
      <c r="H216" s="166"/>
      <c r="I216" s="166"/>
      <c r="J216" s="166"/>
    </row>
    <row r="217" spans="1:10" ht="18" customHeight="1">
      <c r="A217" s="164" t="str">
        <f t="shared" si="18"/>
        <v>第</v>
      </c>
      <c r="B217" s="162">
        <f>B189+1</f>
        <v>28</v>
      </c>
      <c r="C217" s="165" t="str">
        <f t="shared" si="19"/>
        <v>条</v>
      </c>
      <c r="D217" s="835" t="s">
        <v>316</v>
      </c>
      <c r="E217" s="834"/>
      <c r="F217" s="834"/>
      <c r="G217" s="834"/>
      <c r="H217" s="834"/>
      <c r="I217" s="834"/>
      <c r="J217" s="834"/>
    </row>
    <row r="218" spans="1:10" ht="18" customHeight="1">
      <c r="A218" s="164">
        <f t="shared" si="18"/>
      </c>
      <c r="C218" s="165">
        <f t="shared" si="19"/>
      </c>
      <c r="D218" s="834"/>
      <c r="E218" s="834"/>
      <c r="F218" s="834"/>
      <c r="G218" s="834"/>
      <c r="H218" s="834"/>
      <c r="I218" s="834"/>
      <c r="J218" s="834"/>
    </row>
    <row r="219" spans="1:10" ht="18" customHeight="1">
      <c r="A219" s="164">
        <f t="shared" si="18"/>
      </c>
      <c r="C219" s="165">
        <f t="shared" si="19"/>
      </c>
      <c r="D219" s="167">
        <v>-1</v>
      </c>
      <c r="E219" s="835" t="s">
        <v>315</v>
      </c>
      <c r="F219" s="835"/>
      <c r="G219" s="835"/>
      <c r="H219" s="835"/>
      <c r="I219" s="835"/>
      <c r="J219" s="835"/>
    </row>
    <row r="220" spans="1:10" ht="18" customHeight="1">
      <c r="A220" s="164">
        <f t="shared" si="18"/>
      </c>
      <c r="C220" s="165">
        <f t="shared" si="19"/>
      </c>
      <c r="D220" s="167"/>
      <c r="E220" s="835"/>
      <c r="F220" s="835"/>
      <c r="G220" s="835"/>
      <c r="H220" s="835"/>
      <c r="I220" s="835"/>
      <c r="J220" s="835"/>
    </row>
    <row r="221" spans="1:10" ht="18" customHeight="1">
      <c r="A221" s="164">
        <f t="shared" si="18"/>
      </c>
      <c r="C221" s="165">
        <f t="shared" si="19"/>
      </c>
      <c r="D221" s="167"/>
      <c r="E221" s="166"/>
      <c r="F221" s="166" t="s">
        <v>115</v>
      </c>
      <c r="G221" s="169" t="s">
        <v>239</v>
      </c>
      <c r="H221" s="422"/>
      <c r="I221" s="422"/>
      <c r="J221" s="422"/>
    </row>
    <row r="222" spans="1:10" ht="18" customHeight="1">
      <c r="A222" s="164">
        <f t="shared" si="18"/>
      </c>
      <c r="C222" s="165">
        <f t="shared" si="19"/>
      </c>
      <c r="D222" s="167"/>
      <c r="E222" s="166"/>
      <c r="F222" s="166" t="s">
        <v>230</v>
      </c>
      <c r="G222" s="169" t="s">
        <v>241</v>
      </c>
      <c r="H222" s="422"/>
      <c r="I222" s="422"/>
      <c r="J222" s="422"/>
    </row>
    <row r="223" spans="1:10" ht="18" customHeight="1">
      <c r="A223" s="164">
        <f t="shared" si="18"/>
      </c>
      <c r="C223" s="165">
        <f t="shared" si="19"/>
      </c>
      <c r="D223" s="167"/>
      <c r="E223" s="166"/>
      <c r="F223" s="166" t="s">
        <v>242</v>
      </c>
      <c r="G223" s="169" t="s">
        <v>215</v>
      </c>
      <c r="H223" s="422"/>
      <c r="I223" s="422"/>
      <c r="J223" s="422"/>
    </row>
    <row r="224" spans="1:10" ht="18" customHeight="1">
      <c r="A224" s="164">
        <f t="shared" si="18"/>
      </c>
      <c r="C224" s="165">
        <f t="shared" si="19"/>
      </c>
      <c r="D224" s="167"/>
      <c r="E224" s="423"/>
      <c r="F224" s="423" t="s">
        <v>116</v>
      </c>
      <c r="G224" s="169" t="s">
        <v>213</v>
      </c>
      <c r="H224" s="422"/>
      <c r="I224" s="422"/>
      <c r="J224" s="422"/>
    </row>
    <row r="225" spans="1:10" ht="18" customHeight="1">
      <c r="A225" s="164">
        <f t="shared" si="18"/>
      </c>
      <c r="C225" s="165">
        <f t="shared" si="19"/>
      </c>
      <c r="D225" s="167">
        <f>D219-1</f>
        <v>-2</v>
      </c>
      <c r="E225" s="835" t="s">
        <v>86</v>
      </c>
      <c r="F225" s="835"/>
      <c r="G225" s="835"/>
      <c r="H225" s="835"/>
      <c r="I225" s="835"/>
      <c r="J225" s="835"/>
    </row>
    <row r="226" spans="1:10" ht="18" customHeight="1">
      <c r="A226" s="164"/>
      <c r="C226" s="165"/>
      <c r="D226" s="167"/>
      <c r="E226" s="835"/>
      <c r="F226" s="835"/>
      <c r="G226" s="835"/>
      <c r="H226" s="835"/>
      <c r="I226" s="835"/>
      <c r="J226" s="835"/>
    </row>
    <row r="227" spans="1:10" ht="18" customHeight="1">
      <c r="A227" s="164"/>
      <c r="C227" s="165"/>
      <c r="D227" s="167"/>
      <c r="E227" s="835"/>
      <c r="F227" s="835"/>
      <c r="G227" s="835"/>
      <c r="H227" s="835"/>
      <c r="I227" s="835"/>
      <c r="J227" s="835"/>
    </row>
    <row r="228" spans="1:10" ht="18" customHeight="1">
      <c r="A228" s="164">
        <f aca="true" t="shared" si="20" ref="A228:A248">IF(B228="","",$A$7)</f>
      </c>
      <c r="C228" s="165">
        <f aca="true" t="shared" si="21" ref="C228:C248">IF(B228="","",$C$7)</f>
      </c>
      <c r="D228" s="167">
        <f>D225-1</f>
        <v>-3</v>
      </c>
      <c r="E228" s="835" t="s">
        <v>317</v>
      </c>
      <c r="F228" s="835"/>
      <c r="G228" s="835"/>
      <c r="H228" s="835"/>
      <c r="I228" s="835"/>
      <c r="J228" s="835"/>
    </row>
    <row r="229" spans="1:10" ht="18" customHeight="1">
      <c r="A229" s="164">
        <f t="shared" si="20"/>
      </c>
      <c r="C229" s="165">
        <f t="shared" si="21"/>
      </c>
      <c r="D229" s="167"/>
      <c r="E229" s="166"/>
      <c r="F229" s="166" t="s">
        <v>115</v>
      </c>
      <c r="G229" s="835" t="s">
        <v>318</v>
      </c>
      <c r="H229" s="834"/>
      <c r="I229" s="834"/>
      <c r="J229" s="834"/>
    </row>
    <row r="230" spans="1:10" ht="18" customHeight="1">
      <c r="A230" s="164">
        <f t="shared" si="20"/>
      </c>
      <c r="C230" s="165">
        <f t="shared" si="21"/>
      </c>
      <c r="D230" s="167"/>
      <c r="E230" s="166"/>
      <c r="F230" s="166" t="s">
        <v>230</v>
      </c>
      <c r="G230" s="834" t="s">
        <v>319</v>
      </c>
      <c r="H230" s="834"/>
      <c r="I230" s="834"/>
      <c r="J230" s="834"/>
    </row>
    <row r="231" spans="1:10" ht="18" customHeight="1">
      <c r="A231" s="164">
        <f t="shared" si="20"/>
      </c>
      <c r="C231" s="165">
        <f t="shared" si="21"/>
      </c>
      <c r="D231" s="167"/>
      <c r="E231" s="166"/>
      <c r="F231" s="166" t="s">
        <v>243</v>
      </c>
      <c r="G231" s="835" t="s">
        <v>320</v>
      </c>
      <c r="H231" s="835"/>
      <c r="I231" s="835"/>
      <c r="J231" s="835"/>
    </row>
    <row r="232" spans="1:10" ht="18" customHeight="1">
      <c r="A232" s="164">
        <f t="shared" si="20"/>
      </c>
      <c r="C232" s="165">
        <f t="shared" si="21"/>
      </c>
      <c r="D232" s="167"/>
      <c r="E232" s="166"/>
      <c r="F232" s="166"/>
      <c r="G232" s="835"/>
      <c r="H232" s="835"/>
      <c r="I232" s="835"/>
      <c r="J232" s="835"/>
    </row>
    <row r="233" spans="1:10" ht="18" customHeight="1">
      <c r="A233" s="164">
        <f t="shared" si="20"/>
      </c>
      <c r="C233" s="165">
        <f t="shared" si="21"/>
      </c>
      <c r="D233" s="167"/>
      <c r="E233" s="423"/>
      <c r="F233" s="423" t="s">
        <v>116</v>
      </c>
      <c r="G233" s="835" t="s">
        <v>321</v>
      </c>
      <c r="H233" s="835"/>
      <c r="I233" s="835"/>
      <c r="J233" s="835"/>
    </row>
    <row r="234" spans="1:10" ht="18" customHeight="1">
      <c r="A234" s="164">
        <f t="shared" si="20"/>
      </c>
      <c r="C234" s="165">
        <f t="shared" si="21"/>
      </c>
      <c r="D234" s="167"/>
      <c r="E234" s="423"/>
      <c r="F234" s="423"/>
      <c r="G234" s="835"/>
      <c r="H234" s="835"/>
      <c r="I234" s="835"/>
      <c r="J234" s="835"/>
    </row>
    <row r="235" spans="1:10" ht="18" customHeight="1">
      <c r="A235" s="164">
        <f t="shared" si="20"/>
      </c>
      <c r="C235" s="165">
        <f t="shared" si="21"/>
      </c>
      <c r="D235" s="166"/>
      <c r="E235" s="166"/>
      <c r="F235" s="166"/>
      <c r="G235" s="166"/>
      <c r="H235" s="166"/>
      <c r="I235" s="166"/>
      <c r="J235" s="166"/>
    </row>
    <row r="236" spans="1:10" ht="18" customHeight="1">
      <c r="A236" s="164" t="str">
        <f t="shared" si="20"/>
        <v>第</v>
      </c>
      <c r="B236" s="162">
        <f>B217+1</f>
        <v>29</v>
      </c>
      <c r="C236" s="165" t="str">
        <f t="shared" si="21"/>
        <v>条</v>
      </c>
      <c r="D236" s="835" t="s">
        <v>407</v>
      </c>
      <c r="E236" s="834"/>
      <c r="F236" s="834"/>
      <c r="G236" s="834"/>
      <c r="H236" s="834"/>
      <c r="I236" s="834"/>
      <c r="J236" s="834"/>
    </row>
    <row r="237" spans="1:10" ht="18" customHeight="1">
      <c r="A237" s="164">
        <f t="shared" si="20"/>
      </c>
      <c r="C237" s="165">
        <f t="shared" si="21"/>
      </c>
      <c r="D237" s="834"/>
      <c r="E237" s="834"/>
      <c r="F237" s="834"/>
      <c r="G237" s="834"/>
      <c r="H237" s="834"/>
      <c r="I237" s="834"/>
      <c r="J237" s="834"/>
    </row>
    <row r="238" spans="1:10" ht="18" customHeight="1">
      <c r="A238" s="164">
        <f t="shared" si="20"/>
      </c>
      <c r="C238" s="165">
        <f t="shared" si="21"/>
      </c>
      <c r="D238" s="166"/>
      <c r="E238" s="166"/>
      <c r="F238" s="166"/>
      <c r="G238" s="166"/>
      <c r="H238" s="166"/>
      <c r="I238" s="166"/>
      <c r="J238" s="166"/>
    </row>
    <row r="239" spans="1:10" ht="18" customHeight="1">
      <c r="A239" s="164" t="str">
        <f t="shared" si="20"/>
        <v>第</v>
      </c>
      <c r="B239" s="162">
        <f>B236+1</f>
        <v>30</v>
      </c>
      <c r="C239" s="165" t="str">
        <f t="shared" si="21"/>
        <v>条</v>
      </c>
      <c r="D239" s="835" t="s">
        <v>302</v>
      </c>
      <c r="E239" s="834"/>
      <c r="F239" s="834"/>
      <c r="G239" s="834"/>
      <c r="H239" s="834"/>
      <c r="I239" s="834"/>
      <c r="J239" s="834"/>
    </row>
    <row r="240" spans="1:10" ht="18" customHeight="1">
      <c r="A240" s="164">
        <f t="shared" si="20"/>
      </c>
      <c r="C240" s="165">
        <f t="shared" si="21"/>
      </c>
      <c r="D240" s="167">
        <v>-1</v>
      </c>
      <c r="E240" s="835" t="s">
        <v>327</v>
      </c>
      <c r="F240" s="835"/>
      <c r="G240" s="835"/>
      <c r="H240" s="835"/>
      <c r="I240" s="835"/>
      <c r="J240" s="835"/>
    </row>
    <row r="241" spans="1:10" ht="18" customHeight="1">
      <c r="A241" s="164">
        <f t="shared" si="20"/>
      </c>
      <c r="C241" s="165">
        <f t="shared" si="21"/>
      </c>
      <c r="D241" s="167"/>
      <c r="E241" s="835"/>
      <c r="F241" s="835"/>
      <c r="G241" s="835"/>
      <c r="H241" s="835"/>
      <c r="I241" s="835"/>
      <c r="J241" s="835"/>
    </row>
    <row r="242" spans="1:10" ht="18" customHeight="1">
      <c r="A242" s="164">
        <f t="shared" si="20"/>
      </c>
      <c r="C242" s="165">
        <f t="shared" si="21"/>
      </c>
      <c r="D242" s="167"/>
      <c r="E242" s="835"/>
      <c r="F242" s="835"/>
      <c r="G242" s="835"/>
      <c r="H242" s="835"/>
      <c r="I242" s="835"/>
      <c r="J242" s="835"/>
    </row>
    <row r="243" spans="1:10" ht="18" customHeight="1">
      <c r="A243" s="164">
        <f t="shared" si="20"/>
      </c>
      <c r="C243" s="165">
        <f t="shared" si="21"/>
      </c>
      <c r="D243" s="167"/>
      <c r="E243" s="422"/>
      <c r="F243" s="422"/>
      <c r="G243" s="422"/>
      <c r="H243" s="422"/>
      <c r="I243" s="422"/>
      <c r="J243" s="422"/>
    </row>
    <row r="244" spans="1:10" ht="18" customHeight="1">
      <c r="A244" s="164" t="str">
        <f t="shared" si="20"/>
        <v>第</v>
      </c>
      <c r="B244" s="162">
        <f>B239+1</f>
        <v>31</v>
      </c>
      <c r="C244" s="165" t="str">
        <f t="shared" si="21"/>
        <v>条</v>
      </c>
      <c r="D244" s="835" t="s">
        <v>303</v>
      </c>
      <c r="E244" s="834"/>
      <c r="F244" s="834"/>
      <c r="G244" s="834"/>
      <c r="H244" s="834"/>
      <c r="I244" s="834"/>
      <c r="J244" s="834"/>
    </row>
    <row r="245" spans="1:10" ht="18" customHeight="1">
      <c r="A245" s="164">
        <f t="shared" si="20"/>
      </c>
      <c r="C245" s="165">
        <f t="shared" si="21"/>
      </c>
      <c r="D245" s="167">
        <v>-1</v>
      </c>
      <c r="E245" s="835" t="s">
        <v>640</v>
      </c>
      <c r="F245" s="835"/>
      <c r="G245" s="835"/>
      <c r="H245" s="835"/>
      <c r="I245" s="835"/>
      <c r="J245" s="835"/>
    </row>
    <row r="246" spans="1:10" ht="18" customHeight="1">
      <c r="A246" s="164">
        <f t="shared" si="20"/>
      </c>
      <c r="C246" s="165">
        <f t="shared" si="21"/>
      </c>
      <c r="D246" s="166"/>
      <c r="E246" s="166"/>
      <c r="F246" s="166"/>
      <c r="G246" s="166"/>
      <c r="H246" s="166"/>
      <c r="I246" s="166"/>
      <c r="J246" s="166"/>
    </row>
    <row r="247" spans="1:10" ht="18" customHeight="1">
      <c r="A247" s="164" t="str">
        <f t="shared" si="20"/>
        <v>第</v>
      </c>
      <c r="B247" s="162">
        <f>B244+1</f>
        <v>32</v>
      </c>
      <c r="C247" s="165" t="str">
        <f t="shared" si="21"/>
        <v>条</v>
      </c>
      <c r="D247" s="835" t="s">
        <v>641</v>
      </c>
      <c r="E247" s="834"/>
      <c r="F247" s="834"/>
      <c r="G247" s="834"/>
      <c r="H247" s="834"/>
      <c r="I247" s="834"/>
      <c r="J247" s="834"/>
    </row>
    <row r="248" spans="1:10" ht="18" customHeight="1">
      <c r="A248" s="164">
        <f t="shared" si="20"/>
      </c>
      <c r="C248" s="165">
        <f t="shared" si="21"/>
      </c>
      <c r="D248" s="167">
        <v>-1</v>
      </c>
      <c r="E248" s="835" t="s">
        <v>263</v>
      </c>
      <c r="F248" s="835"/>
      <c r="G248" s="835"/>
      <c r="H248" s="835"/>
      <c r="I248" s="835"/>
      <c r="J248" s="835"/>
    </row>
    <row r="249" spans="1:10" ht="18" customHeight="1">
      <c r="A249" s="164"/>
      <c r="C249" s="165"/>
      <c r="D249" s="167"/>
      <c r="E249" s="835"/>
      <c r="F249" s="835"/>
      <c r="G249" s="835"/>
      <c r="H249" s="835"/>
      <c r="I249" s="835"/>
      <c r="J249" s="835"/>
    </row>
    <row r="250" spans="1:10" ht="18" customHeight="1">
      <c r="A250" s="164">
        <f aca="true" t="shared" si="22" ref="A250:A281">IF(B250="","",$A$7)</f>
      </c>
      <c r="C250" s="165">
        <f aca="true" t="shared" si="23" ref="C250:C281">IF(B250="","",$C$7)</f>
      </c>
      <c r="D250" s="167">
        <f>D248-1</f>
        <v>-2</v>
      </c>
      <c r="E250" s="835" t="s">
        <v>643</v>
      </c>
      <c r="F250" s="835"/>
      <c r="G250" s="835"/>
      <c r="H250" s="835"/>
      <c r="I250" s="835"/>
      <c r="J250" s="835"/>
    </row>
    <row r="251" spans="1:10" ht="18" customHeight="1">
      <c r="A251" s="164">
        <f t="shared" si="22"/>
      </c>
      <c r="C251" s="165">
        <f t="shared" si="23"/>
      </c>
      <c r="D251" s="166"/>
      <c r="E251" s="835"/>
      <c r="F251" s="835"/>
      <c r="G251" s="835"/>
      <c r="H251" s="835"/>
      <c r="I251" s="835"/>
      <c r="J251" s="835"/>
    </row>
    <row r="252" spans="1:10" ht="18" customHeight="1">
      <c r="A252" s="164">
        <f t="shared" si="22"/>
      </c>
      <c r="C252" s="165">
        <f t="shared" si="23"/>
      </c>
      <c r="D252" s="167">
        <f>D250-1</f>
        <v>-3</v>
      </c>
      <c r="E252" s="835" t="s">
        <v>642</v>
      </c>
      <c r="F252" s="834"/>
      <c r="G252" s="834"/>
      <c r="H252" s="834"/>
      <c r="I252" s="834"/>
      <c r="J252" s="834"/>
    </row>
    <row r="253" spans="1:10" ht="18" customHeight="1">
      <c r="A253" s="164">
        <f t="shared" si="22"/>
      </c>
      <c r="C253" s="165">
        <f t="shared" si="23"/>
      </c>
      <c r="D253" s="167">
        <f>D252-1</f>
        <v>-4</v>
      </c>
      <c r="E253" s="835" t="s">
        <v>105</v>
      </c>
      <c r="F253" s="835"/>
      <c r="G253" s="835"/>
      <c r="H253" s="835"/>
      <c r="I253" s="835"/>
      <c r="J253" s="835"/>
    </row>
    <row r="254" spans="1:10" ht="18" customHeight="1">
      <c r="A254" s="164">
        <f t="shared" si="22"/>
      </c>
      <c r="C254" s="165">
        <f t="shared" si="23"/>
      </c>
      <c r="D254" s="167"/>
      <c r="E254" s="835"/>
      <c r="F254" s="835"/>
      <c r="G254" s="835"/>
      <c r="H254" s="835"/>
      <c r="I254" s="835"/>
      <c r="J254" s="835"/>
    </row>
    <row r="255" spans="1:10" ht="18" customHeight="1">
      <c r="A255" s="164">
        <f t="shared" si="22"/>
      </c>
      <c r="C255" s="165">
        <f t="shared" si="23"/>
      </c>
      <c r="D255" s="167">
        <f>D253-1</f>
        <v>-5</v>
      </c>
      <c r="E255" s="835" t="s">
        <v>106</v>
      </c>
      <c r="F255" s="835"/>
      <c r="G255" s="835"/>
      <c r="H255" s="835"/>
      <c r="I255" s="835"/>
      <c r="J255" s="835"/>
    </row>
    <row r="256" spans="1:10" ht="18" customHeight="1">
      <c r="A256" s="164">
        <f t="shared" si="22"/>
      </c>
      <c r="C256" s="165">
        <f t="shared" si="23"/>
      </c>
      <c r="D256" s="167"/>
      <c r="E256" s="835"/>
      <c r="F256" s="835"/>
      <c r="G256" s="835"/>
      <c r="H256" s="835"/>
      <c r="I256" s="835"/>
      <c r="J256" s="835"/>
    </row>
    <row r="257" spans="1:10" ht="18" customHeight="1">
      <c r="A257" s="164">
        <f t="shared" si="22"/>
      </c>
      <c r="C257" s="165">
        <f t="shared" si="23"/>
      </c>
      <c r="D257" s="166"/>
      <c r="E257" s="166"/>
      <c r="F257" s="166"/>
      <c r="G257" s="166"/>
      <c r="H257" s="166"/>
      <c r="I257" s="166"/>
      <c r="J257" s="166"/>
    </row>
    <row r="258" spans="1:10" ht="18" customHeight="1">
      <c r="A258" s="164" t="str">
        <f t="shared" si="22"/>
        <v>第</v>
      </c>
      <c r="B258" s="162">
        <f>B247+1</f>
        <v>33</v>
      </c>
      <c r="C258" s="165" t="str">
        <f t="shared" si="23"/>
        <v>条</v>
      </c>
      <c r="D258" s="835" t="s">
        <v>404</v>
      </c>
      <c r="E258" s="834"/>
      <c r="F258" s="834"/>
      <c r="G258" s="834"/>
      <c r="H258" s="834"/>
      <c r="I258" s="834"/>
      <c r="J258" s="834"/>
    </row>
    <row r="259" spans="1:10" ht="18" customHeight="1">
      <c r="A259" s="164">
        <f t="shared" si="22"/>
      </c>
      <c r="C259" s="165">
        <f t="shared" si="23"/>
      </c>
      <c r="D259" s="834"/>
      <c r="E259" s="834"/>
      <c r="F259" s="834"/>
      <c r="G259" s="834"/>
      <c r="H259" s="834"/>
      <c r="I259" s="834"/>
      <c r="J259" s="834"/>
    </row>
    <row r="260" spans="1:10" ht="18" customHeight="1">
      <c r="A260" s="164">
        <f t="shared" si="22"/>
      </c>
      <c r="C260" s="165">
        <f t="shared" si="23"/>
      </c>
      <c r="D260" s="166"/>
      <c r="E260" s="166"/>
      <c r="F260" s="166"/>
      <c r="G260" s="166"/>
      <c r="H260" s="166"/>
      <c r="I260" s="166"/>
      <c r="J260" s="166"/>
    </row>
    <row r="261" spans="1:10" ht="18" customHeight="1">
      <c r="A261" s="164" t="str">
        <f t="shared" si="22"/>
        <v>第</v>
      </c>
      <c r="B261" s="162">
        <f>B258+1</f>
        <v>34</v>
      </c>
      <c r="C261" s="165" t="str">
        <f t="shared" si="23"/>
        <v>条</v>
      </c>
      <c r="D261" s="835" t="s">
        <v>107</v>
      </c>
      <c r="E261" s="835"/>
      <c r="F261" s="835"/>
      <c r="G261" s="835"/>
      <c r="H261" s="835"/>
      <c r="I261" s="835"/>
      <c r="J261" s="835"/>
    </row>
    <row r="262" spans="1:10" ht="18" customHeight="1">
      <c r="A262" s="164">
        <f t="shared" si="22"/>
      </c>
      <c r="C262" s="165">
        <f t="shared" si="23"/>
      </c>
      <c r="D262" s="835"/>
      <c r="E262" s="835"/>
      <c r="F262" s="835"/>
      <c r="G262" s="835"/>
      <c r="H262" s="835"/>
      <c r="I262" s="835"/>
      <c r="J262" s="835"/>
    </row>
    <row r="263" spans="1:10" ht="18" customHeight="1">
      <c r="A263" s="164">
        <f t="shared" si="22"/>
      </c>
      <c r="C263" s="165">
        <f t="shared" si="23"/>
      </c>
      <c r="D263" s="167">
        <v>-1</v>
      </c>
      <c r="E263" s="835" t="s">
        <v>333</v>
      </c>
      <c r="F263" s="835"/>
      <c r="G263" s="835"/>
      <c r="H263" s="835"/>
      <c r="I263" s="835"/>
      <c r="J263" s="835"/>
    </row>
    <row r="264" spans="1:10" ht="18" customHeight="1">
      <c r="A264" s="164">
        <f t="shared" si="22"/>
      </c>
      <c r="C264" s="165">
        <f t="shared" si="23"/>
      </c>
      <c r="D264" s="167"/>
      <c r="E264" s="835"/>
      <c r="F264" s="835"/>
      <c r="G264" s="835"/>
      <c r="H264" s="835"/>
      <c r="I264" s="835"/>
      <c r="J264" s="835"/>
    </row>
    <row r="265" spans="1:10" ht="18" customHeight="1">
      <c r="A265" s="164">
        <f t="shared" si="22"/>
      </c>
      <c r="C265" s="165">
        <f t="shared" si="23"/>
      </c>
      <c r="D265" s="167">
        <f>D263-1</f>
        <v>-2</v>
      </c>
      <c r="E265" s="835" t="s">
        <v>109</v>
      </c>
      <c r="F265" s="835"/>
      <c r="G265" s="835"/>
      <c r="H265" s="835"/>
      <c r="I265" s="835"/>
      <c r="J265" s="835"/>
    </row>
    <row r="266" spans="1:10" ht="18" customHeight="1">
      <c r="A266" s="164">
        <f t="shared" si="22"/>
      </c>
      <c r="C266" s="165">
        <f t="shared" si="23"/>
      </c>
      <c r="D266" s="167"/>
      <c r="E266" s="835"/>
      <c r="F266" s="835"/>
      <c r="G266" s="835"/>
      <c r="H266" s="835"/>
      <c r="I266" s="835"/>
      <c r="J266" s="835"/>
    </row>
    <row r="267" spans="1:10" ht="18" customHeight="1">
      <c r="A267" s="164">
        <f t="shared" si="22"/>
      </c>
      <c r="C267" s="165">
        <f t="shared" si="23"/>
      </c>
      <c r="D267" s="166"/>
      <c r="E267" s="166"/>
      <c r="F267" s="166"/>
      <c r="G267" s="166"/>
      <c r="H267" s="166"/>
      <c r="I267" s="166"/>
      <c r="J267" s="166"/>
    </row>
    <row r="268" spans="1:10" ht="18" customHeight="1">
      <c r="A268" s="164" t="str">
        <f t="shared" si="22"/>
        <v>第</v>
      </c>
      <c r="B268" s="162">
        <f>B261+1</f>
        <v>35</v>
      </c>
      <c r="C268" s="165" t="str">
        <f t="shared" si="23"/>
        <v>条</v>
      </c>
      <c r="D268" s="835" t="s">
        <v>110</v>
      </c>
      <c r="E268" s="835"/>
      <c r="F268" s="835"/>
      <c r="G268" s="835"/>
      <c r="H268" s="835"/>
      <c r="I268" s="835"/>
      <c r="J268" s="835"/>
    </row>
    <row r="269" spans="1:10" ht="18" customHeight="1">
      <c r="A269" s="164">
        <f t="shared" si="22"/>
      </c>
      <c r="C269" s="165">
        <f t="shared" si="23"/>
      </c>
      <c r="D269" s="835"/>
      <c r="E269" s="835"/>
      <c r="F269" s="835"/>
      <c r="G269" s="835"/>
      <c r="H269" s="835"/>
      <c r="I269" s="835"/>
      <c r="J269" s="835"/>
    </row>
    <row r="270" spans="1:10" ht="18" customHeight="1">
      <c r="A270" s="164">
        <f t="shared" si="22"/>
      </c>
      <c r="C270" s="165">
        <f t="shared" si="23"/>
      </c>
      <c r="D270" s="167">
        <v>-1</v>
      </c>
      <c r="E270" s="835" t="s">
        <v>742</v>
      </c>
      <c r="F270" s="835"/>
      <c r="G270" s="835"/>
      <c r="H270" s="835"/>
      <c r="I270" s="835"/>
      <c r="J270" s="835"/>
    </row>
    <row r="271" spans="1:10" ht="18" customHeight="1">
      <c r="A271" s="164">
        <f t="shared" si="22"/>
      </c>
      <c r="C271" s="165">
        <f t="shared" si="23"/>
      </c>
      <c r="D271" s="167"/>
      <c r="E271" s="835"/>
      <c r="F271" s="835"/>
      <c r="G271" s="835"/>
      <c r="H271" s="835"/>
      <c r="I271" s="835"/>
      <c r="J271" s="835"/>
    </row>
    <row r="272" spans="1:10" ht="18" customHeight="1">
      <c r="A272" s="164">
        <f t="shared" si="22"/>
      </c>
      <c r="C272" s="165">
        <f t="shared" si="23"/>
      </c>
      <c r="D272" s="167"/>
      <c r="E272" s="835"/>
      <c r="F272" s="835"/>
      <c r="G272" s="835"/>
      <c r="H272" s="835"/>
      <c r="I272" s="835"/>
      <c r="J272" s="835"/>
    </row>
    <row r="273" spans="1:10" ht="18" customHeight="1">
      <c r="A273" s="164">
        <f t="shared" si="22"/>
      </c>
      <c r="C273" s="165">
        <f t="shared" si="23"/>
      </c>
      <c r="D273" s="167"/>
      <c r="E273" s="835"/>
      <c r="F273" s="835"/>
      <c r="G273" s="835"/>
      <c r="H273" s="835"/>
      <c r="I273" s="835"/>
      <c r="J273" s="835"/>
    </row>
    <row r="274" spans="1:10" ht="18" customHeight="1">
      <c r="A274" s="164">
        <f t="shared" si="22"/>
      </c>
      <c r="C274" s="165">
        <f t="shared" si="23"/>
      </c>
      <c r="D274" s="167">
        <f>D270-1</f>
        <v>-2</v>
      </c>
      <c r="E274" s="833" t="s">
        <v>111</v>
      </c>
      <c r="F274" s="835"/>
      <c r="G274" s="835"/>
      <c r="H274" s="835"/>
      <c r="I274" s="835"/>
      <c r="J274" s="835"/>
    </row>
    <row r="275" spans="1:10" ht="18" customHeight="1">
      <c r="A275" s="164">
        <f t="shared" si="22"/>
      </c>
      <c r="C275" s="165">
        <f t="shared" si="23"/>
      </c>
      <c r="D275" s="167">
        <f>D274-1</f>
        <v>-3</v>
      </c>
      <c r="E275" s="835" t="s">
        <v>662</v>
      </c>
      <c r="F275" s="835"/>
      <c r="G275" s="835"/>
      <c r="H275" s="835"/>
      <c r="I275" s="835"/>
      <c r="J275" s="835"/>
    </row>
    <row r="276" spans="1:10" ht="18" customHeight="1">
      <c r="A276" s="164">
        <f t="shared" si="22"/>
      </c>
      <c r="C276" s="165">
        <f t="shared" si="23"/>
      </c>
      <c r="D276" s="167"/>
      <c r="E276" s="835"/>
      <c r="F276" s="835"/>
      <c r="G276" s="835"/>
      <c r="H276" s="835"/>
      <c r="I276" s="835"/>
      <c r="J276" s="835"/>
    </row>
    <row r="277" spans="1:10" ht="18" customHeight="1">
      <c r="A277" s="164">
        <f t="shared" si="22"/>
      </c>
      <c r="C277" s="165">
        <f t="shared" si="23"/>
      </c>
      <c r="D277" s="166"/>
      <c r="E277" s="166"/>
      <c r="F277" s="166"/>
      <c r="G277" s="166"/>
      <c r="H277" s="166"/>
      <c r="I277" s="166"/>
      <c r="J277" s="166"/>
    </row>
    <row r="278" spans="1:10" ht="18" customHeight="1">
      <c r="A278" s="164">
        <f t="shared" si="22"/>
      </c>
      <c r="C278" s="165">
        <f t="shared" si="23"/>
      </c>
      <c r="D278" s="166"/>
      <c r="E278" s="166"/>
      <c r="F278" s="166"/>
      <c r="G278" s="166"/>
      <c r="H278" s="166"/>
      <c r="I278" s="166"/>
      <c r="J278" s="166"/>
    </row>
    <row r="279" spans="1:10" ht="18" customHeight="1">
      <c r="A279" s="164">
        <f t="shared" si="22"/>
      </c>
      <c r="C279" s="165">
        <f t="shared" si="23"/>
      </c>
      <c r="D279" s="166"/>
      <c r="E279" s="166"/>
      <c r="F279" s="166"/>
      <c r="G279" s="166"/>
      <c r="H279" s="166"/>
      <c r="I279" s="166"/>
      <c r="J279" s="166"/>
    </row>
    <row r="280" spans="1:10" ht="18" customHeight="1">
      <c r="A280" s="164">
        <f t="shared" si="22"/>
      </c>
      <c r="C280" s="165">
        <f t="shared" si="23"/>
      </c>
      <c r="D280" s="166"/>
      <c r="E280" s="166"/>
      <c r="F280" s="166"/>
      <c r="G280" s="166"/>
      <c r="H280" s="166"/>
      <c r="I280" s="166"/>
      <c r="J280" s="166"/>
    </row>
    <row r="281" spans="1:10" ht="18" customHeight="1">
      <c r="A281" s="164">
        <f t="shared" si="22"/>
      </c>
      <c r="C281" s="165">
        <f t="shared" si="23"/>
      </c>
      <c r="D281" s="166"/>
      <c r="E281" s="166"/>
      <c r="F281" s="166"/>
      <c r="G281" s="166"/>
      <c r="H281" s="166"/>
      <c r="I281" s="166"/>
      <c r="J281" s="166"/>
    </row>
    <row r="282" spans="1:10" ht="18" customHeight="1">
      <c r="A282" s="164">
        <f aca="true" t="shared" si="24" ref="A282:A313">IF(B282="","",$A$7)</f>
      </c>
      <c r="C282" s="165">
        <f aca="true" t="shared" si="25" ref="C282:C313">IF(B282="","",$C$7)</f>
      </c>
      <c r="D282" s="166"/>
      <c r="E282" s="166"/>
      <c r="F282" s="166"/>
      <c r="G282" s="166"/>
      <c r="H282" s="166"/>
      <c r="I282" s="166"/>
      <c r="J282" s="166"/>
    </row>
    <row r="283" spans="1:10" ht="18" customHeight="1">
      <c r="A283" s="164" t="str">
        <f t="shared" si="24"/>
        <v>第</v>
      </c>
      <c r="B283" s="162">
        <f>B268+1</f>
        <v>36</v>
      </c>
      <c r="C283" s="165" t="str">
        <f t="shared" si="25"/>
        <v>条</v>
      </c>
      <c r="D283" s="835" t="s">
        <v>108</v>
      </c>
      <c r="E283" s="835"/>
      <c r="F283" s="835"/>
      <c r="G283" s="835"/>
      <c r="H283" s="835"/>
      <c r="I283" s="835"/>
      <c r="J283" s="835"/>
    </row>
    <row r="284" spans="1:10" ht="18" customHeight="1">
      <c r="A284" s="164">
        <f t="shared" si="24"/>
      </c>
      <c r="C284" s="165">
        <f t="shared" si="25"/>
      </c>
      <c r="D284" s="835"/>
      <c r="E284" s="835"/>
      <c r="F284" s="835"/>
      <c r="G284" s="835"/>
      <c r="H284" s="835"/>
      <c r="I284" s="835"/>
      <c r="J284" s="835"/>
    </row>
    <row r="285" spans="1:10" ht="18" customHeight="1">
      <c r="A285" s="164">
        <f t="shared" si="24"/>
      </c>
      <c r="C285" s="165">
        <f t="shared" si="25"/>
      </c>
      <c r="D285" s="167">
        <v>-1</v>
      </c>
      <c r="E285" s="835" t="s">
        <v>113</v>
      </c>
      <c r="F285" s="835"/>
      <c r="G285" s="835"/>
      <c r="H285" s="835"/>
      <c r="I285" s="835"/>
      <c r="J285" s="835"/>
    </row>
    <row r="286" spans="1:10" ht="18" customHeight="1">
      <c r="A286" s="164">
        <f t="shared" si="24"/>
      </c>
      <c r="C286" s="165">
        <f t="shared" si="25"/>
      </c>
      <c r="D286" s="167"/>
      <c r="E286" s="835"/>
      <c r="F286" s="835"/>
      <c r="G286" s="835"/>
      <c r="H286" s="835"/>
      <c r="I286" s="835"/>
      <c r="J286" s="835"/>
    </row>
    <row r="287" spans="1:10" ht="18" customHeight="1">
      <c r="A287" s="164">
        <f t="shared" si="24"/>
      </c>
      <c r="C287" s="165">
        <f t="shared" si="25"/>
      </c>
      <c r="D287" s="167">
        <f>D285-1</f>
        <v>-2</v>
      </c>
      <c r="E287" s="835" t="s">
        <v>112</v>
      </c>
      <c r="F287" s="835"/>
      <c r="G287" s="835"/>
      <c r="H287" s="835"/>
      <c r="I287" s="835"/>
      <c r="J287" s="835"/>
    </row>
    <row r="288" spans="1:10" ht="18" customHeight="1">
      <c r="A288" s="164">
        <f t="shared" si="24"/>
      </c>
      <c r="C288" s="165">
        <f t="shared" si="25"/>
      </c>
      <c r="D288" s="167"/>
      <c r="E288" s="835"/>
      <c r="F288" s="835"/>
      <c r="G288" s="835"/>
      <c r="H288" s="835"/>
      <c r="I288" s="835"/>
      <c r="J288" s="835"/>
    </row>
    <row r="289" spans="1:10" ht="18" customHeight="1">
      <c r="A289" s="164">
        <f t="shared" si="24"/>
      </c>
      <c r="C289" s="165">
        <f t="shared" si="25"/>
      </c>
      <c r="D289" s="167">
        <f>D287-1</f>
        <v>-3</v>
      </c>
      <c r="E289" s="835" t="s">
        <v>751</v>
      </c>
      <c r="F289" s="835"/>
      <c r="G289" s="835"/>
      <c r="H289" s="835"/>
      <c r="I289" s="835"/>
      <c r="J289" s="835"/>
    </row>
    <row r="290" spans="1:10" ht="18" customHeight="1">
      <c r="A290" s="164">
        <f t="shared" si="24"/>
      </c>
      <c r="C290" s="165">
        <f t="shared" si="25"/>
      </c>
      <c r="D290" s="167"/>
      <c r="E290" s="835"/>
      <c r="F290" s="835"/>
      <c r="G290" s="835"/>
      <c r="H290" s="835"/>
      <c r="I290" s="835"/>
      <c r="J290" s="835"/>
    </row>
    <row r="291" spans="1:10" ht="18" customHeight="1">
      <c r="A291" s="164">
        <f t="shared" si="24"/>
      </c>
      <c r="C291" s="165">
        <f t="shared" si="25"/>
      </c>
      <c r="D291" s="166"/>
      <c r="E291" s="166"/>
      <c r="F291" s="166"/>
      <c r="G291" s="166"/>
      <c r="H291" s="166"/>
      <c r="I291" s="166"/>
      <c r="J291" s="166"/>
    </row>
    <row r="292" spans="1:10" ht="18" customHeight="1">
      <c r="A292" s="164" t="str">
        <f t="shared" si="24"/>
        <v>第</v>
      </c>
      <c r="B292" s="162">
        <f>B283+1</f>
        <v>37</v>
      </c>
      <c r="C292" s="165" t="str">
        <f t="shared" si="25"/>
        <v>条</v>
      </c>
      <c r="D292" s="835" t="s">
        <v>21</v>
      </c>
      <c r="E292" s="835"/>
      <c r="F292" s="835"/>
      <c r="G292" s="835"/>
      <c r="H292" s="835"/>
      <c r="I292" s="835"/>
      <c r="J292" s="835"/>
    </row>
    <row r="293" spans="1:10" ht="18" customHeight="1">
      <c r="A293" s="164">
        <f t="shared" si="24"/>
      </c>
      <c r="C293" s="165">
        <f t="shared" si="25"/>
      </c>
      <c r="D293" s="835"/>
      <c r="E293" s="835"/>
      <c r="F293" s="835"/>
      <c r="G293" s="835"/>
      <c r="H293" s="835"/>
      <c r="I293" s="835"/>
      <c r="J293" s="835"/>
    </row>
    <row r="294" spans="1:10" ht="18" customHeight="1">
      <c r="A294" s="164">
        <f t="shared" si="24"/>
      </c>
      <c r="C294" s="165">
        <f t="shared" si="25"/>
      </c>
      <c r="D294" s="167">
        <v>-1</v>
      </c>
      <c r="E294" s="835" t="s">
        <v>631</v>
      </c>
      <c r="F294" s="835"/>
      <c r="G294" s="835"/>
      <c r="H294" s="835"/>
      <c r="I294" s="835"/>
      <c r="J294" s="835"/>
    </row>
    <row r="295" spans="1:10" ht="18" customHeight="1">
      <c r="A295" s="164">
        <f t="shared" si="24"/>
      </c>
      <c r="C295" s="165">
        <f t="shared" si="25"/>
      </c>
      <c r="D295" s="167"/>
      <c r="E295" s="835"/>
      <c r="F295" s="835"/>
      <c r="G295" s="835"/>
      <c r="H295" s="835"/>
      <c r="I295" s="835"/>
      <c r="J295" s="835"/>
    </row>
    <row r="296" spans="1:10" ht="18" customHeight="1">
      <c r="A296" s="164">
        <f t="shared" si="24"/>
      </c>
      <c r="C296" s="165">
        <f t="shared" si="25"/>
      </c>
      <c r="D296" s="167">
        <f>D294-1</f>
        <v>-2</v>
      </c>
      <c r="E296" s="835" t="s">
        <v>738</v>
      </c>
      <c r="F296" s="835"/>
      <c r="G296" s="835"/>
      <c r="H296" s="835"/>
      <c r="I296" s="835"/>
      <c r="J296" s="835"/>
    </row>
    <row r="297" spans="1:10" ht="18" customHeight="1">
      <c r="A297" s="164">
        <f t="shared" si="24"/>
      </c>
      <c r="C297" s="165">
        <f t="shared" si="25"/>
      </c>
      <c r="D297" s="166"/>
      <c r="E297" s="169" t="s">
        <v>632</v>
      </c>
      <c r="F297" s="422" t="s">
        <v>736</v>
      </c>
      <c r="G297" s="425" t="s">
        <v>244</v>
      </c>
      <c r="H297" s="834"/>
      <c r="I297" s="834"/>
      <c r="J297" s="166"/>
    </row>
    <row r="298" spans="1:10" ht="18" customHeight="1">
      <c r="A298" s="164">
        <f t="shared" si="24"/>
      </c>
      <c r="C298" s="165">
        <f t="shared" si="25"/>
      </c>
      <c r="D298" s="166"/>
      <c r="E298" s="169" t="s">
        <v>633</v>
      </c>
      <c r="F298" s="422" t="s">
        <v>163</v>
      </c>
      <c r="G298" s="425" t="s">
        <v>245</v>
      </c>
      <c r="H298" s="834"/>
      <c r="I298" s="834"/>
      <c r="J298" s="166"/>
    </row>
    <row r="299" spans="1:10" ht="18" customHeight="1">
      <c r="A299" s="164">
        <f t="shared" si="24"/>
      </c>
      <c r="C299" s="165">
        <f t="shared" si="25"/>
      </c>
      <c r="D299" s="166"/>
      <c r="E299" s="169" t="s">
        <v>634</v>
      </c>
      <c r="F299" s="423" t="s">
        <v>734</v>
      </c>
      <c r="G299" s="166" t="s">
        <v>246</v>
      </c>
      <c r="H299" s="834"/>
      <c r="I299" s="834"/>
      <c r="J299" s="166"/>
    </row>
    <row r="300" spans="1:10" ht="18" customHeight="1">
      <c r="A300" s="164">
        <f t="shared" si="24"/>
      </c>
      <c r="C300" s="165">
        <f t="shared" si="25"/>
      </c>
      <c r="D300" s="166"/>
      <c r="E300" s="169" t="s">
        <v>247</v>
      </c>
      <c r="F300" s="166" t="s">
        <v>735</v>
      </c>
      <c r="G300" s="166" t="s">
        <v>248</v>
      </c>
      <c r="H300" s="834"/>
      <c r="I300" s="834"/>
      <c r="J300" s="166"/>
    </row>
    <row r="301" spans="1:10" ht="18" customHeight="1">
      <c r="A301" s="164">
        <f t="shared" si="24"/>
      </c>
      <c r="C301" s="165">
        <f t="shared" si="25"/>
      </c>
      <c r="D301" s="166"/>
      <c r="E301" s="169" t="s">
        <v>249</v>
      </c>
      <c r="F301" s="166" t="s">
        <v>162</v>
      </c>
      <c r="G301" s="166" t="s">
        <v>250</v>
      </c>
      <c r="H301" s="834"/>
      <c r="I301" s="834"/>
      <c r="J301" s="166"/>
    </row>
    <row r="302" spans="1:10" ht="18" customHeight="1">
      <c r="A302" s="164">
        <f t="shared" si="24"/>
      </c>
      <c r="C302" s="165">
        <f t="shared" si="25"/>
      </c>
      <c r="D302" s="166"/>
      <c r="E302" s="169" t="s">
        <v>251</v>
      </c>
      <c r="F302" s="422" t="s">
        <v>737</v>
      </c>
      <c r="G302" s="166" t="s">
        <v>252</v>
      </c>
      <c r="H302" s="835"/>
      <c r="I302" s="834"/>
      <c r="J302" s="166"/>
    </row>
    <row r="303" spans="1:10" ht="18" customHeight="1">
      <c r="A303" s="164">
        <f t="shared" si="24"/>
      </c>
      <c r="C303" s="165">
        <f t="shared" si="25"/>
      </c>
      <c r="D303" s="166"/>
      <c r="E303" s="169" t="s">
        <v>253</v>
      </c>
      <c r="F303" s="166" t="s">
        <v>732</v>
      </c>
      <c r="G303" s="834" t="s">
        <v>733</v>
      </c>
      <c r="H303" s="834"/>
      <c r="I303" s="834"/>
      <c r="J303" s="166"/>
    </row>
    <row r="304" spans="1:10" ht="18" customHeight="1">
      <c r="A304" s="164">
        <f t="shared" si="24"/>
      </c>
      <c r="C304" s="165">
        <f t="shared" si="25"/>
      </c>
      <c r="D304" s="167">
        <f>D296-1</f>
        <v>-3</v>
      </c>
      <c r="E304" s="835" t="s">
        <v>739</v>
      </c>
      <c r="F304" s="835"/>
      <c r="G304" s="835"/>
      <c r="H304" s="835"/>
      <c r="I304" s="835"/>
      <c r="J304" s="835"/>
    </row>
    <row r="305" spans="1:10" ht="18" customHeight="1">
      <c r="A305" s="164">
        <f t="shared" si="24"/>
      </c>
      <c r="C305" s="165">
        <f t="shared" si="25"/>
      </c>
      <c r="D305" s="167">
        <f>D304-1</f>
        <v>-4</v>
      </c>
      <c r="E305" s="835" t="s">
        <v>752</v>
      </c>
      <c r="F305" s="835"/>
      <c r="G305" s="835"/>
      <c r="H305" s="835"/>
      <c r="I305" s="835"/>
      <c r="J305" s="835"/>
    </row>
    <row r="306" spans="1:10" ht="18" customHeight="1">
      <c r="A306" s="164">
        <f t="shared" si="24"/>
      </c>
      <c r="C306" s="165">
        <f t="shared" si="25"/>
      </c>
      <c r="D306" s="167">
        <f>D305-1</f>
        <v>-5</v>
      </c>
      <c r="E306" s="835" t="s">
        <v>750</v>
      </c>
      <c r="F306" s="835"/>
      <c r="G306" s="835"/>
      <c r="H306" s="835"/>
      <c r="I306" s="835"/>
      <c r="J306" s="835"/>
    </row>
    <row r="307" spans="1:10" ht="18" customHeight="1">
      <c r="A307" s="164">
        <f t="shared" si="24"/>
      </c>
      <c r="C307" s="165">
        <f t="shared" si="25"/>
      </c>
      <c r="D307" s="166"/>
      <c r="E307" s="835"/>
      <c r="F307" s="835"/>
      <c r="G307" s="835"/>
      <c r="H307" s="835"/>
      <c r="I307" s="835"/>
      <c r="J307" s="835"/>
    </row>
    <row r="308" spans="1:10" ht="18" customHeight="1">
      <c r="A308" s="164">
        <f t="shared" si="24"/>
      </c>
      <c r="C308" s="165">
        <f t="shared" si="25"/>
      </c>
      <c r="D308" s="167">
        <f>D306-1</f>
        <v>-6</v>
      </c>
      <c r="E308" s="835" t="s">
        <v>646</v>
      </c>
      <c r="F308" s="835"/>
      <c r="G308" s="835"/>
      <c r="H308" s="835"/>
      <c r="I308" s="835"/>
      <c r="J308" s="835"/>
    </row>
    <row r="309" spans="1:10" ht="18" customHeight="1">
      <c r="A309" s="164">
        <f t="shared" si="24"/>
      </c>
      <c r="C309" s="165">
        <f t="shared" si="25"/>
      </c>
      <c r="D309" s="166"/>
      <c r="E309" s="835"/>
      <c r="F309" s="835"/>
      <c r="G309" s="835"/>
      <c r="H309" s="835"/>
      <c r="I309" s="835"/>
      <c r="J309" s="835"/>
    </row>
    <row r="310" spans="1:10" ht="18" customHeight="1">
      <c r="A310" s="164">
        <f t="shared" si="24"/>
      </c>
      <c r="C310" s="165">
        <f t="shared" si="25"/>
      </c>
      <c r="D310" s="166"/>
      <c r="E310" s="835"/>
      <c r="F310" s="835"/>
      <c r="G310" s="835"/>
      <c r="H310" s="835"/>
      <c r="I310" s="835"/>
      <c r="J310" s="835"/>
    </row>
    <row r="311" spans="1:10" ht="18" customHeight="1">
      <c r="A311" s="164">
        <f t="shared" si="24"/>
      </c>
      <c r="C311" s="165">
        <f t="shared" si="25"/>
      </c>
      <c r="D311" s="166"/>
      <c r="E311" s="169"/>
      <c r="F311" s="166"/>
      <c r="G311" s="166"/>
      <c r="H311" s="166"/>
      <c r="I311" s="166"/>
      <c r="J311" s="166"/>
    </row>
    <row r="312" spans="1:10" ht="18" customHeight="1">
      <c r="A312" s="164" t="str">
        <f t="shared" si="24"/>
        <v>第</v>
      </c>
      <c r="B312" s="162">
        <f>B292+1</f>
        <v>38</v>
      </c>
      <c r="C312" s="165" t="str">
        <f t="shared" si="25"/>
        <v>条</v>
      </c>
      <c r="D312" s="835" t="s">
        <v>740</v>
      </c>
      <c r="E312" s="835"/>
      <c r="F312" s="835"/>
      <c r="G312" s="835"/>
      <c r="H312" s="835"/>
      <c r="I312" s="835"/>
      <c r="J312" s="835"/>
    </row>
    <row r="313" spans="1:10" ht="18" customHeight="1">
      <c r="A313" s="164">
        <f t="shared" si="24"/>
      </c>
      <c r="C313" s="165">
        <f t="shared" si="25"/>
      </c>
      <c r="D313" s="835"/>
      <c r="E313" s="835"/>
      <c r="F313" s="835"/>
      <c r="G313" s="835"/>
      <c r="H313" s="835"/>
      <c r="I313" s="835"/>
      <c r="J313" s="835"/>
    </row>
    <row r="314" spans="1:10" ht="18" customHeight="1">
      <c r="A314" s="164">
        <f aca="true" t="shared" si="26" ref="A314:A329">IF(B314="","",$A$7)</f>
      </c>
      <c r="C314" s="165">
        <f aca="true" t="shared" si="27" ref="C314:C329">IF(B314="","",$C$7)</f>
      </c>
      <c r="D314" s="166"/>
      <c r="E314" s="169"/>
      <c r="F314" s="166"/>
      <c r="G314" s="166"/>
      <c r="H314" s="166"/>
      <c r="I314" s="166"/>
      <c r="J314" s="166"/>
    </row>
    <row r="315" spans="1:10" ht="18" customHeight="1">
      <c r="A315" s="164" t="str">
        <f t="shared" si="26"/>
        <v>第</v>
      </c>
      <c r="B315" s="162">
        <f>B312+1</f>
        <v>39</v>
      </c>
      <c r="C315" s="165" t="str">
        <f t="shared" si="27"/>
        <v>条</v>
      </c>
      <c r="D315" s="835" t="s">
        <v>408</v>
      </c>
      <c r="E315" s="834"/>
      <c r="F315" s="834"/>
      <c r="G315" s="834"/>
      <c r="H315" s="834"/>
      <c r="I315" s="834"/>
      <c r="J315" s="834"/>
    </row>
    <row r="316" spans="1:10" ht="18" customHeight="1">
      <c r="A316" s="164">
        <f t="shared" si="26"/>
      </c>
      <c r="C316" s="165">
        <f t="shared" si="27"/>
      </c>
      <c r="D316" s="834"/>
      <c r="E316" s="834"/>
      <c r="F316" s="834"/>
      <c r="G316" s="834"/>
      <c r="H316" s="834"/>
      <c r="I316" s="834"/>
      <c r="J316" s="834"/>
    </row>
    <row r="317" spans="1:10" ht="18" customHeight="1">
      <c r="A317" s="164">
        <f t="shared" si="26"/>
      </c>
      <c r="C317" s="165">
        <f t="shared" si="27"/>
      </c>
      <c r="D317" s="166"/>
      <c r="E317" s="166"/>
      <c r="F317" s="166"/>
      <c r="G317" s="166"/>
      <c r="H317" s="166"/>
      <c r="I317" s="166"/>
      <c r="J317" s="166"/>
    </row>
    <row r="318" spans="1:10" ht="18" customHeight="1">
      <c r="A318" s="164" t="str">
        <f t="shared" si="26"/>
        <v>第</v>
      </c>
      <c r="B318" s="162">
        <f>B315+1</f>
        <v>40</v>
      </c>
      <c r="C318" s="165" t="str">
        <f t="shared" si="27"/>
        <v>条</v>
      </c>
      <c r="D318" s="835" t="s">
        <v>741</v>
      </c>
      <c r="E318" s="834"/>
      <c r="F318" s="834"/>
      <c r="G318" s="834"/>
      <c r="H318" s="834"/>
      <c r="I318" s="834"/>
      <c r="J318" s="834"/>
    </row>
    <row r="319" spans="1:10" ht="18" customHeight="1">
      <c r="A319" s="164">
        <f t="shared" si="26"/>
      </c>
      <c r="C319" s="165">
        <f t="shared" si="27"/>
      </c>
      <c r="D319" s="167">
        <v>-1</v>
      </c>
      <c r="E319" s="835" t="s">
        <v>329</v>
      </c>
      <c r="F319" s="835"/>
      <c r="G319" s="835"/>
      <c r="H319" s="835"/>
      <c r="I319" s="835"/>
      <c r="J319" s="835"/>
    </row>
    <row r="320" spans="1:10" ht="18" customHeight="1">
      <c r="A320" s="164">
        <f t="shared" si="26"/>
      </c>
      <c r="C320" s="165">
        <f t="shared" si="27"/>
      </c>
      <c r="D320" s="167"/>
      <c r="E320" s="835"/>
      <c r="F320" s="835"/>
      <c r="G320" s="835"/>
      <c r="H320" s="835"/>
      <c r="I320" s="835"/>
      <c r="J320" s="835"/>
    </row>
    <row r="321" spans="1:10" ht="18" customHeight="1">
      <c r="A321" s="164">
        <f t="shared" si="26"/>
      </c>
      <c r="C321" s="165">
        <f t="shared" si="27"/>
      </c>
      <c r="D321" s="166"/>
      <c r="E321" s="166"/>
      <c r="F321" s="166"/>
      <c r="G321" s="166"/>
      <c r="H321" s="166"/>
      <c r="I321" s="166"/>
      <c r="J321" s="166"/>
    </row>
    <row r="322" spans="1:10" ht="18" customHeight="1">
      <c r="A322" s="164" t="str">
        <f t="shared" si="26"/>
        <v>第</v>
      </c>
      <c r="B322" s="162">
        <f>B318+1</f>
        <v>41</v>
      </c>
      <c r="C322" s="165" t="str">
        <f t="shared" si="27"/>
        <v>条</v>
      </c>
      <c r="D322" s="835" t="s">
        <v>37</v>
      </c>
      <c r="E322" s="834"/>
      <c r="F322" s="834"/>
      <c r="G322" s="834"/>
      <c r="H322" s="834"/>
      <c r="I322" s="834"/>
      <c r="J322" s="834"/>
    </row>
    <row r="323" spans="1:10" ht="18" customHeight="1">
      <c r="A323" s="164">
        <f t="shared" si="26"/>
      </c>
      <c r="C323" s="165">
        <f t="shared" si="27"/>
      </c>
      <c r="D323" s="167">
        <v>-1</v>
      </c>
      <c r="E323" s="835" t="s">
        <v>38</v>
      </c>
      <c r="F323" s="835"/>
      <c r="G323" s="835"/>
      <c r="H323" s="835"/>
      <c r="I323" s="835"/>
      <c r="J323" s="422" t="s">
        <v>67</v>
      </c>
    </row>
    <row r="324" spans="1:10" ht="18" customHeight="1">
      <c r="A324" s="164">
        <f t="shared" si="26"/>
      </c>
      <c r="C324" s="165">
        <f t="shared" si="27"/>
      </c>
      <c r="D324" s="167">
        <f>D323-1</f>
        <v>-2</v>
      </c>
      <c r="E324" s="835" t="s">
        <v>328</v>
      </c>
      <c r="F324" s="834"/>
      <c r="G324" s="834"/>
      <c r="H324" s="834"/>
      <c r="I324" s="834"/>
      <c r="J324" s="166" t="s">
        <v>67</v>
      </c>
    </row>
    <row r="325" spans="1:10" ht="18" customHeight="1">
      <c r="A325" s="164">
        <f t="shared" si="26"/>
      </c>
      <c r="C325" s="165">
        <f t="shared" si="27"/>
      </c>
      <c r="D325" s="167">
        <f>D324-1</f>
        <v>-3</v>
      </c>
      <c r="E325" s="835" t="s">
        <v>135</v>
      </c>
      <c r="F325" s="834"/>
      <c r="G325" s="834"/>
      <c r="H325" s="834"/>
      <c r="I325" s="834"/>
      <c r="J325" s="166" t="s">
        <v>67</v>
      </c>
    </row>
    <row r="326" spans="1:10" ht="18" customHeight="1">
      <c r="A326" s="164">
        <f t="shared" si="26"/>
      </c>
      <c r="C326" s="165">
        <f t="shared" si="27"/>
      </c>
      <c r="D326" s="167">
        <f>D325-1</f>
        <v>-4</v>
      </c>
      <c r="E326" s="835" t="s">
        <v>190</v>
      </c>
      <c r="F326" s="834"/>
      <c r="G326" s="834"/>
      <c r="H326" s="834"/>
      <c r="I326" s="834"/>
      <c r="J326" s="166" t="s">
        <v>67</v>
      </c>
    </row>
    <row r="327" spans="1:10" ht="18" customHeight="1">
      <c r="A327" s="164">
        <f t="shared" si="26"/>
      </c>
      <c r="C327" s="165">
        <f t="shared" si="27"/>
      </c>
      <c r="D327" s="167">
        <f>D326-1</f>
        <v>-5</v>
      </c>
      <c r="E327" s="833" t="s">
        <v>262</v>
      </c>
      <c r="F327" s="834"/>
      <c r="G327" s="834"/>
      <c r="H327" s="834"/>
      <c r="I327" s="834"/>
      <c r="J327" s="166" t="s">
        <v>67</v>
      </c>
    </row>
    <row r="328" spans="1:10" ht="18" customHeight="1">
      <c r="A328" s="164">
        <f t="shared" si="26"/>
      </c>
      <c r="C328" s="165">
        <f t="shared" si="27"/>
      </c>
      <c r="D328" s="166"/>
      <c r="E328" s="166"/>
      <c r="F328" s="166"/>
      <c r="G328" s="166"/>
      <c r="H328" s="166"/>
      <c r="I328" s="166"/>
      <c r="J328" s="166"/>
    </row>
    <row r="329" spans="1:10" ht="18" customHeight="1">
      <c r="A329" s="164">
        <f t="shared" si="26"/>
      </c>
      <c r="C329" s="165">
        <f t="shared" si="27"/>
      </c>
      <c r="D329" s="166"/>
      <c r="E329" s="166"/>
      <c r="F329" s="166"/>
      <c r="G329" s="166"/>
      <c r="H329" s="166"/>
      <c r="I329" s="166"/>
      <c r="J329" s="166"/>
    </row>
    <row r="330" spans="1:10" ht="18" customHeight="1">
      <c r="A330" s="424" t="s">
        <v>254</v>
      </c>
      <c r="C330" s="836" t="s">
        <v>574</v>
      </c>
      <c r="D330" s="837"/>
      <c r="E330" s="837"/>
      <c r="F330" s="837"/>
      <c r="G330" s="837"/>
      <c r="H330" s="837"/>
      <c r="I330" s="837"/>
      <c r="J330" s="837"/>
    </row>
    <row r="331" spans="1:10" ht="18" customHeight="1">
      <c r="A331" s="164"/>
      <c r="C331" s="165"/>
      <c r="D331" s="166"/>
      <c r="E331" s="166"/>
      <c r="F331" s="166"/>
      <c r="G331" s="166"/>
      <c r="H331" s="166"/>
      <c r="I331" s="166"/>
      <c r="J331" s="166"/>
    </row>
    <row r="332" spans="1:10" ht="18" customHeight="1">
      <c r="A332" s="164" t="str">
        <f aca="true" t="shared" si="28" ref="A332:A376">IF(B332="","",$A$7)</f>
        <v>第</v>
      </c>
      <c r="B332" s="162">
        <f>B322+1</f>
        <v>42</v>
      </c>
      <c r="C332" s="165" t="str">
        <f aca="true" t="shared" si="29" ref="C332:C376">IF(B332="","",$C$7)</f>
        <v>条</v>
      </c>
      <c r="D332" s="835" t="str">
        <f>$D$146</f>
        <v>本作業は，第17条(1)から(6)（以下「管理台帳等」という。）及び(11)に掲げる甲が貸与する資料に基づき，次の作業を実施する。</v>
      </c>
      <c r="E332" s="835"/>
      <c r="F332" s="835"/>
      <c r="G332" s="835"/>
      <c r="H332" s="835"/>
      <c r="I332" s="835"/>
      <c r="J332" s="835"/>
    </row>
    <row r="333" spans="1:10" ht="18" customHeight="1">
      <c r="A333" s="164">
        <f t="shared" si="28"/>
      </c>
      <c r="C333" s="165">
        <f t="shared" si="29"/>
      </c>
      <c r="D333" s="835"/>
      <c r="E333" s="835"/>
      <c r="F333" s="835"/>
      <c r="G333" s="835"/>
      <c r="H333" s="835"/>
      <c r="I333" s="835"/>
      <c r="J333" s="835"/>
    </row>
    <row r="334" spans="1:10" ht="18" customHeight="1">
      <c r="A334" s="164">
        <f t="shared" si="28"/>
      </c>
      <c r="C334" s="165">
        <f t="shared" si="29"/>
      </c>
      <c r="D334" s="167">
        <v>-1</v>
      </c>
      <c r="E334" s="834" t="e">
        <f>#REF!</f>
        <v>#REF!</v>
      </c>
      <c r="F334" s="834"/>
      <c r="G334" s="422"/>
      <c r="H334" s="422"/>
      <c r="I334" s="422"/>
      <c r="J334" s="422"/>
    </row>
    <row r="335" spans="1:3" ht="18" customHeight="1">
      <c r="A335" s="164">
        <f t="shared" si="28"/>
      </c>
      <c r="C335" s="165">
        <f t="shared" si="29"/>
      </c>
    </row>
    <row r="336" spans="1:10" ht="18" customHeight="1">
      <c r="A336" s="164" t="str">
        <f t="shared" si="28"/>
        <v>第</v>
      </c>
      <c r="B336" s="162">
        <f>B332+1</f>
        <v>43</v>
      </c>
      <c r="C336" s="165" t="str">
        <f t="shared" si="29"/>
        <v>条</v>
      </c>
      <c r="D336" s="835" t="s">
        <v>337</v>
      </c>
      <c r="E336" s="834"/>
      <c r="F336" s="834"/>
      <c r="G336" s="834"/>
      <c r="H336" s="834"/>
      <c r="I336" s="834"/>
      <c r="J336" s="834"/>
    </row>
    <row r="337" spans="1:10" ht="18" customHeight="1">
      <c r="A337" s="164">
        <f t="shared" si="28"/>
      </c>
      <c r="C337" s="165">
        <f t="shared" si="29"/>
      </c>
      <c r="D337" s="167">
        <v>-1</v>
      </c>
      <c r="E337" s="835" t="s">
        <v>148</v>
      </c>
      <c r="F337" s="835"/>
      <c r="G337" s="835"/>
      <c r="H337" s="835"/>
      <c r="I337" s="835"/>
      <c r="J337" s="835"/>
    </row>
    <row r="338" spans="1:10" ht="18" customHeight="1">
      <c r="A338" s="164">
        <f t="shared" si="28"/>
      </c>
      <c r="C338" s="165">
        <f t="shared" si="29"/>
      </c>
      <c r="D338" s="167"/>
      <c r="E338" s="835"/>
      <c r="F338" s="835"/>
      <c r="G338" s="835"/>
      <c r="H338" s="835"/>
      <c r="I338" s="835"/>
      <c r="J338" s="835"/>
    </row>
    <row r="339" spans="1:10" ht="18" customHeight="1">
      <c r="A339" s="164">
        <f t="shared" si="28"/>
      </c>
      <c r="C339" s="165">
        <f t="shared" si="29"/>
      </c>
      <c r="D339" s="167">
        <f>D337-1</f>
        <v>-2</v>
      </c>
      <c r="E339" s="835" t="s">
        <v>149</v>
      </c>
      <c r="F339" s="835"/>
      <c r="G339" s="835"/>
      <c r="H339" s="835"/>
      <c r="I339" s="835"/>
      <c r="J339" s="835"/>
    </row>
    <row r="340" spans="1:10" ht="18" customHeight="1">
      <c r="A340" s="164">
        <f t="shared" si="28"/>
      </c>
      <c r="C340" s="165">
        <f t="shared" si="29"/>
      </c>
      <c r="D340" s="422"/>
      <c r="E340" s="835"/>
      <c r="F340" s="835"/>
      <c r="G340" s="835"/>
      <c r="H340" s="835"/>
      <c r="I340" s="835"/>
      <c r="J340" s="835"/>
    </row>
    <row r="341" spans="1:10" ht="18" customHeight="1">
      <c r="A341" s="164">
        <f t="shared" si="28"/>
      </c>
      <c r="C341" s="165">
        <f t="shared" si="29"/>
      </c>
      <c r="D341" s="167">
        <f>D339-1</f>
        <v>-3</v>
      </c>
      <c r="E341" s="835" t="s">
        <v>150</v>
      </c>
      <c r="F341" s="833"/>
      <c r="G341" s="833"/>
      <c r="H341" s="833"/>
      <c r="I341" s="833"/>
      <c r="J341" s="833"/>
    </row>
    <row r="342" spans="1:10" ht="18" customHeight="1">
      <c r="A342" s="164">
        <f t="shared" si="28"/>
      </c>
      <c r="C342" s="165">
        <f t="shared" si="29"/>
      </c>
      <c r="D342" s="422"/>
      <c r="E342" s="426" t="s">
        <v>632</v>
      </c>
      <c r="F342" s="423" t="s">
        <v>157</v>
      </c>
      <c r="G342" s="422"/>
      <c r="H342" s="422"/>
      <c r="I342" s="422"/>
      <c r="J342" s="422"/>
    </row>
    <row r="343" spans="1:10" ht="18" customHeight="1">
      <c r="A343" s="164">
        <f t="shared" si="28"/>
      </c>
      <c r="C343" s="165">
        <f t="shared" si="29"/>
      </c>
      <c r="D343" s="422"/>
      <c r="E343" s="426" t="s">
        <v>633</v>
      </c>
      <c r="F343" s="423" t="s">
        <v>158</v>
      </c>
      <c r="G343" s="422"/>
      <c r="H343" s="422"/>
      <c r="I343" s="422"/>
      <c r="J343" s="422"/>
    </row>
    <row r="344" spans="1:10" ht="18" customHeight="1">
      <c r="A344" s="164">
        <f t="shared" si="28"/>
      </c>
      <c r="C344" s="165">
        <f t="shared" si="29"/>
      </c>
      <c r="D344" s="422"/>
      <c r="E344" s="426" t="s">
        <v>634</v>
      </c>
      <c r="F344" s="422" t="s">
        <v>155</v>
      </c>
      <c r="G344" s="422"/>
      <c r="H344" s="422"/>
      <c r="I344" s="422"/>
      <c r="J344" s="422"/>
    </row>
    <row r="345" spans="1:10" ht="18" customHeight="1">
      <c r="A345" s="164">
        <f t="shared" si="28"/>
      </c>
      <c r="C345" s="165">
        <f t="shared" si="29"/>
      </c>
      <c r="D345" s="422"/>
      <c r="E345" s="426" t="s">
        <v>151</v>
      </c>
      <c r="F345" s="422" t="s">
        <v>159</v>
      </c>
      <c r="G345" s="422"/>
      <c r="H345" s="422"/>
      <c r="I345" s="422"/>
      <c r="J345" s="422"/>
    </row>
    <row r="346" spans="1:10" ht="18" customHeight="1">
      <c r="A346" s="164">
        <f t="shared" si="28"/>
      </c>
      <c r="C346" s="165">
        <f t="shared" si="29"/>
      </c>
      <c r="D346" s="422"/>
      <c r="E346" s="426" t="s">
        <v>152</v>
      </c>
      <c r="F346" s="422" t="s">
        <v>160</v>
      </c>
      <c r="G346" s="422"/>
      <c r="H346" s="422"/>
      <c r="I346" s="422"/>
      <c r="J346" s="422"/>
    </row>
    <row r="347" spans="1:10" ht="18" customHeight="1">
      <c r="A347" s="164">
        <f t="shared" si="28"/>
      </c>
      <c r="C347" s="165">
        <f t="shared" si="29"/>
      </c>
      <c r="D347" s="422"/>
      <c r="E347" s="426" t="s">
        <v>153</v>
      </c>
      <c r="F347" s="422" t="s">
        <v>156</v>
      </c>
      <c r="G347" s="422"/>
      <c r="H347" s="422"/>
      <c r="I347" s="422"/>
      <c r="J347" s="422"/>
    </row>
    <row r="348" spans="1:10" ht="18" customHeight="1">
      <c r="A348" s="164">
        <f t="shared" si="28"/>
      </c>
      <c r="C348" s="165">
        <f t="shared" si="29"/>
      </c>
      <c r="D348" s="422"/>
      <c r="E348" s="426" t="s">
        <v>154</v>
      </c>
      <c r="F348" s="835" t="s">
        <v>161</v>
      </c>
      <c r="G348" s="835"/>
      <c r="H348" s="835"/>
      <c r="I348" s="835"/>
      <c r="J348" s="835"/>
    </row>
    <row r="349" spans="1:10" ht="18" customHeight="1">
      <c r="A349" s="164">
        <f t="shared" si="28"/>
      </c>
      <c r="C349" s="165">
        <f t="shared" si="29"/>
      </c>
      <c r="D349" s="167">
        <f>D341-1</f>
        <v>-4</v>
      </c>
      <c r="E349" s="835" t="s">
        <v>424</v>
      </c>
      <c r="F349" s="835"/>
      <c r="G349" s="835"/>
      <c r="H349" s="835"/>
      <c r="I349" s="835"/>
      <c r="J349" s="835"/>
    </row>
    <row r="350" spans="1:10" ht="18" customHeight="1">
      <c r="A350" s="164">
        <f t="shared" si="28"/>
      </c>
      <c r="C350" s="165">
        <f t="shared" si="29"/>
      </c>
      <c r="D350" s="422"/>
      <c r="E350" s="835"/>
      <c r="F350" s="835"/>
      <c r="G350" s="835"/>
      <c r="H350" s="835"/>
      <c r="I350" s="835"/>
      <c r="J350" s="835"/>
    </row>
    <row r="351" spans="1:10" ht="18" customHeight="1">
      <c r="A351" s="164">
        <f t="shared" si="28"/>
      </c>
      <c r="C351" s="165">
        <f t="shared" si="29"/>
      </c>
      <c r="D351" s="167">
        <f>D349-1</f>
        <v>-5</v>
      </c>
      <c r="E351" s="835" t="s">
        <v>166</v>
      </c>
      <c r="F351" s="835"/>
      <c r="G351" s="835"/>
      <c r="H351" s="835"/>
      <c r="I351" s="835"/>
      <c r="J351" s="835"/>
    </row>
    <row r="352" spans="1:10" ht="18" customHeight="1">
      <c r="A352" s="164">
        <f t="shared" si="28"/>
      </c>
      <c r="C352" s="165">
        <f t="shared" si="29"/>
      </c>
      <c r="D352" s="422"/>
      <c r="E352" s="835"/>
      <c r="F352" s="835"/>
      <c r="G352" s="835"/>
      <c r="H352" s="835"/>
      <c r="I352" s="835"/>
      <c r="J352" s="835"/>
    </row>
    <row r="353" spans="1:10" ht="18" customHeight="1">
      <c r="A353" s="164">
        <f t="shared" si="28"/>
      </c>
      <c r="C353" s="165">
        <f t="shared" si="29"/>
      </c>
      <c r="D353" s="422"/>
      <c r="E353" s="835"/>
      <c r="F353" s="835"/>
      <c r="G353" s="835"/>
      <c r="H353" s="835"/>
      <c r="I353" s="835"/>
      <c r="J353" s="835"/>
    </row>
    <row r="354" spans="1:10" ht="18" customHeight="1">
      <c r="A354" s="164">
        <f t="shared" si="28"/>
      </c>
      <c r="C354" s="165">
        <f t="shared" si="29"/>
      </c>
      <c r="D354" s="167">
        <f>D351-1</f>
        <v>-6</v>
      </c>
      <c r="E354" s="835" t="s">
        <v>136</v>
      </c>
      <c r="F354" s="835"/>
      <c r="G354" s="835"/>
      <c r="H354" s="835"/>
      <c r="I354" s="835"/>
      <c r="J354" s="835"/>
    </row>
    <row r="355" spans="1:10" ht="18" customHeight="1">
      <c r="A355" s="164">
        <f t="shared" si="28"/>
      </c>
      <c r="C355" s="165">
        <f t="shared" si="29"/>
      </c>
      <c r="D355" s="167"/>
      <c r="E355" s="835"/>
      <c r="F355" s="835"/>
      <c r="G355" s="835"/>
      <c r="H355" s="835"/>
      <c r="I355" s="835"/>
      <c r="J355" s="835"/>
    </row>
    <row r="356" spans="1:10" ht="18" customHeight="1">
      <c r="A356" s="164">
        <f t="shared" si="28"/>
      </c>
      <c r="C356" s="165">
        <f t="shared" si="29"/>
      </c>
      <c r="D356" s="167">
        <f>D354-1</f>
        <v>-7</v>
      </c>
      <c r="E356" s="835" t="s">
        <v>744</v>
      </c>
      <c r="F356" s="835"/>
      <c r="G356" s="835"/>
      <c r="H356" s="835"/>
      <c r="I356" s="835"/>
      <c r="J356" s="835"/>
    </row>
    <row r="357" spans="1:10" ht="18" customHeight="1">
      <c r="A357" s="164">
        <f t="shared" si="28"/>
      </c>
      <c r="C357" s="165">
        <f t="shared" si="29"/>
      </c>
      <c r="D357" s="167"/>
      <c r="E357" s="835"/>
      <c r="F357" s="835"/>
      <c r="G357" s="835"/>
      <c r="H357" s="835"/>
      <c r="I357" s="835"/>
      <c r="J357" s="835"/>
    </row>
    <row r="358" spans="1:10" ht="18" customHeight="1">
      <c r="A358" s="164">
        <f t="shared" si="28"/>
      </c>
      <c r="C358" s="165">
        <f t="shared" si="29"/>
      </c>
      <c r="D358" s="167"/>
      <c r="E358" s="835"/>
      <c r="F358" s="835"/>
      <c r="G358" s="835"/>
      <c r="H358" s="835"/>
      <c r="I358" s="835"/>
      <c r="J358" s="835"/>
    </row>
    <row r="359" spans="1:10" ht="18" customHeight="1">
      <c r="A359" s="164">
        <f t="shared" si="28"/>
      </c>
      <c r="C359" s="165">
        <f t="shared" si="29"/>
      </c>
      <c r="D359" s="422"/>
      <c r="E359" s="835"/>
      <c r="F359" s="835"/>
      <c r="G359" s="835"/>
      <c r="H359" s="835"/>
      <c r="I359" s="835"/>
      <c r="J359" s="835"/>
    </row>
    <row r="360" spans="1:10" ht="18" customHeight="1">
      <c r="A360" s="164">
        <f t="shared" si="28"/>
      </c>
      <c r="C360" s="165">
        <f t="shared" si="29"/>
      </c>
      <c r="D360" s="167">
        <f>D356-1</f>
        <v>-8</v>
      </c>
      <c r="E360" s="835" t="s">
        <v>338</v>
      </c>
      <c r="F360" s="835"/>
      <c r="G360" s="835"/>
      <c r="H360" s="835"/>
      <c r="I360" s="835"/>
      <c r="J360" s="835"/>
    </row>
    <row r="361" spans="1:10" ht="18" customHeight="1">
      <c r="A361" s="164">
        <f t="shared" si="28"/>
      </c>
      <c r="C361" s="165">
        <f t="shared" si="29"/>
      </c>
      <c r="D361" s="167">
        <f>D360-1</f>
        <v>-9</v>
      </c>
      <c r="E361" s="835" t="s">
        <v>423</v>
      </c>
      <c r="F361" s="835"/>
      <c r="G361" s="835"/>
      <c r="H361" s="835"/>
      <c r="I361" s="835"/>
      <c r="J361" s="835"/>
    </row>
    <row r="362" spans="1:10" ht="18" customHeight="1">
      <c r="A362" s="164">
        <f t="shared" si="28"/>
      </c>
      <c r="C362" s="165">
        <f t="shared" si="29"/>
      </c>
      <c r="D362" s="422"/>
      <c r="E362" s="835"/>
      <c r="F362" s="835"/>
      <c r="G362" s="835"/>
      <c r="H362" s="835"/>
      <c r="I362" s="835"/>
      <c r="J362" s="835"/>
    </row>
    <row r="363" spans="1:10" ht="18" customHeight="1">
      <c r="A363" s="164">
        <f t="shared" si="28"/>
      </c>
      <c r="C363" s="165">
        <f t="shared" si="29"/>
      </c>
      <c r="D363" s="167">
        <f>D361-1</f>
        <v>-10</v>
      </c>
      <c r="E363" s="835" t="s">
        <v>406</v>
      </c>
      <c r="F363" s="835"/>
      <c r="G363" s="835"/>
      <c r="H363" s="835"/>
      <c r="I363" s="835"/>
      <c r="J363" s="835"/>
    </row>
    <row r="364" spans="1:10" ht="18" customHeight="1">
      <c r="A364" s="164">
        <f t="shared" si="28"/>
      </c>
      <c r="C364" s="165">
        <f t="shared" si="29"/>
      </c>
      <c r="D364" s="422"/>
      <c r="E364" s="835"/>
      <c r="F364" s="835"/>
      <c r="G364" s="835"/>
      <c r="H364" s="835"/>
      <c r="I364" s="835"/>
      <c r="J364" s="835"/>
    </row>
    <row r="365" spans="1:10" ht="18" customHeight="1">
      <c r="A365" s="164">
        <f t="shared" si="28"/>
      </c>
      <c r="C365" s="165">
        <f t="shared" si="29"/>
      </c>
      <c r="D365" s="422"/>
      <c r="E365" s="422"/>
      <c r="F365" s="422"/>
      <c r="G365" s="422"/>
      <c r="H365" s="422"/>
      <c r="I365" s="422"/>
      <c r="J365" s="422"/>
    </row>
    <row r="366" spans="1:10" ht="18" customHeight="1">
      <c r="A366" s="164" t="str">
        <f t="shared" si="28"/>
        <v>第</v>
      </c>
      <c r="B366" s="162">
        <f>B336+1</f>
        <v>44</v>
      </c>
      <c r="C366" s="165" t="str">
        <f t="shared" si="29"/>
        <v>条</v>
      </c>
      <c r="D366" s="835" t="s">
        <v>704</v>
      </c>
      <c r="E366" s="835"/>
      <c r="F366" s="835"/>
      <c r="G366" s="835"/>
      <c r="H366" s="835"/>
      <c r="I366" s="835"/>
      <c r="J366" s="835"/>
    </row>
    <row r="367" spans="1:10" ht="18" customHeight="1">
      <c r="A367" s="164">
        <f t="shared" si="28"/>
      </c>
      <c r="C367" s="165">
        <f t="shared" si="29"/>
      </c>
      <c r="D367" s="835"/>
      <c r="E367" s="835"/>
      <c r="F367" s="835"/>
      <c r="G367" s="835"/>
      <c r="H367" s="835"/>
      <c r="I367" s="835"/>
      <c r="J367" s="835"/>
    </row>
    <row r="368" spans="1:10" ht="18" customHeight="1">
      <c r="A368" s="164">
        <f t="shared" si="28"/>
      </c>
      <c r="C368" s="165">
        <f t="shared" si="29"/>
      </c>
      <c r="D368" s="167">
        <v>-1</v>
      </c>
      <c r="E368" s="835" t="s">
        <v>425</v>
      </c>
      <c r="F368" s="835"/>
      <c r="G368" s="835"/>
      <c r="H368" s="835"/>
      <c r="I368" s="835"/>
      <c r="J368" s="835"/>
    </row>
    <row r="369" spans="1:10" ht="18" customHeight="1">
      <c r="A369" s="164">
        <f t="shared" si="28"/>
      </c>
      <c r="C369" s="165">
        <f t="shared" si="29"/>
      </c>
      <c r="D369" s="167">
        <f>D368-1</f>
        <v>-2</v>
      </c>
      <c r="E369" s="835" t="s">
        <v>705</v>
      </c>
      <c r="F369" s="835"/>
      <c r="G369" s="835"/>
      <c r="H369" s="835"/>
      <c r="I369" s="835"/>
      <c r="J369" s="835"/>
    </row>
    <row r="370" spans="1:10" ht="18" customHeight="1">
      <c r="A370" s="164">
        <f t="shared" si="28"/>
      </c>
      <c r="C370" s="165">
        <f t="shared" si="29"/>
      </c>
      <c r="D370" s="167"/>
      <c r="E370" s="835"/>
      <c r="F370" s="835"/>
      <c r="G370" s="835"/>
      <c r="H370" s="835"/>
      <c r="I370" s="835"/>
      <c r="J370" s="835"/>
    </row>
    <row r="371" spans="1:10" ht="18" customHeight="1">
      <c r="A371" s="164">
        <f t="shared" si="28"/>
      </c>
      <c r="C371" s="165">
        <f t="shared" si="29"/>
      </c>
      <c r="D371" s="167"/>
      <c r="E371" s="422"/>
      <c r="F371" s="422"/>
      <c r="G371" s="422"/>
      <c r="H371" s="422"/>
      <c r="I371" s="422"/>
      <c r="J371" s="422"/>
    </row>
    <row r="372" spans="1:10" ht="18" customHeight="1">
      <c r="A372" s="164" t="str">
        <f t="shared" si="28"/>
        <v>第</v>
      </c>
      <c r="B372" s="162">
        <f>B366+1</f>
        <v>45</v>
      </c>
      <c r="C372" s="165" t="str">
        <f t="shared" si="29"/>
        <v>条</v>
      </c>
      <c r="D372" s="835" t="s">
        <v>684</v>
      </c>
      <c r="E372" s="834"/>
      <c r="F372" s="834"/>
      <c r="G372" s="834"/>
      <c r="H372" s="834"/>
      <c r="I372" s="834"/>
      <c r="J372" s="834"/>
    </row>
    <row r="373" spans="1:10" ht="18" customHeight="1">
      <c r="A373" s="164">
        <f t="shared" si="28"/>
      </c>
      <c r="C373" s="165">
        <f t="shared" si="29"/>
      </c>
      <c r="D373" s="167">
        <v>-1</v>
      </c>
      <c r="E373" s="835" t="s">
        <v>685</v>
      </c>
      <c r="F373" s="834"/>
      <c r="G373" s="834"/>
      <c r="H373" s="834"/>
      <c r="I373" s="834"/>
      <c r="J373" s="422" t="s">
        <v>67</v>
      </c>
    </row>
    <row r="374" spans="1:10" ht="18" customHeight="1">
      <c r="A374" s="164">
        <f t="shared" si="28"/>
      </c>
      <c r="C374" s="165">
        <f t="shared" si="29"/>
      </c>
      <c r="D374" s="167">
        <f>D373-1</f>
        <v>-2</v>
      </c>
      <c r="E374" s="835" t="s">
        <v>686</v>
      </c>
      <c r="F374" s="834"/>
      <c r="G374" s="834"/>
      <c r="H374" s="834"/>
      <c r="I374" s="834"/>
      <c r="J374" s="166" t="s">
        <v>67</v>
      </c>
    </row>
    <row r="375" spans="1:10" ht="18" customHeight="1">
      <c r="A375" s="164">
        <f t="shared" si="28"/>
      </c>
      <c r="C375" s="165">
        <f t="shared" si="29"/>
      </c>
      <c r="D375" s="167">
        <f>D374-1</f>
        <v>-3</v>
      </c>
      <c r="E375" s="833" t="str">
        <f>$E$326</f>
        <v>打合せ協議記録簿</v>
      </c>
      <c r="F375" s="834"/>
      <c r="G375" s="834"/>
      <c r="H375" s="834"/>
      <c r="I375" s="834"/>
      <c r="J375" s="166" t="s">
        <v>67</v>
      </c>
    </row>
    <row r="376" spans="1:10" ht="18" customHeight="1">
      <c r="A376" s="164">
        <f t="shared" si="28"/>
      </c>
      <c r="C376" s="165">
        <f t="shared" si="29"/>
      </c>
      <c r="D376" s="167">
        <f>D375-1</f>
        <v>-4</v>
      </c>
      <c r="E376" s="833" t="str">
        <f>$E$327</f>
        <v>その他担当職員が指示した資料</v>
      </c>
      <c r="F376" s="834"/>
      <c r="G376" s="834"/>
      <c r="H376" s="834"/>
      <c r="I376" s="834"/>
      <c r="J376" s="166" t="s">
        <v>67</v>
      </c>
    </row>
    <row r="377" spans="1:10" ht="18" customHeight="1">
      <c r="A377" s="164"/>
      <c r="C377" s="165"/>
      <c r="D377" s="422"/>
      <c r="E377" s="166"/>
      <c r="F377" s="166"/>
      <c r="G377" s="166"/>
      <c r="H377" s="166"/>
      <c r="I377" s="166"/>
      <c r="J377" s="166"/>
    </row>
    <row r="378" spans="1:10" ht="18" customHeight="1">
      <c r="A378" s="424" t="s">
        <v>255</v>
      </c>
      <c r="C378" s="836" t="s">
        <v>575</v>
      </c>
      <c r="D378" s="837"/>
      <c r="E378" s="837"/>
      <c r="F378" s="837"/>
      <c r="G378" s="837"/>
      <c r="H378" s="837"/>
      <c r="I378" s="837"/>
      <c r="J378" s="837"/>
    </row>
    <row r="379" spans="1:10" ht="18" customHeight="1">
      <c r="A379" s="164">
        <f aca="true" t="shared" si="30" ref="A379:A420">IF(B379="","",$A$7)</f>
      </c>
      <c r="C379" s="165"/>
      <c r="D379" s="166"/>
      <c r="E379" s="166"/>
      <c r="F379" s="166"/>
      <c r="G379" s="166"/>
      <c r="H379" s="166"/>
      <c r="I379" s="166"/>
      <c r="J379" s="166"/>
    </row>
    <row r="380" spans="1:10" ht="18" customHeight="1">
      <c r="A380" s="164" t="str">
        <f t="shared" si="30"/>
        <v>第</v>
      </c>
      <c r="B380" s="162">
        <f>B372+1</f>
        <v>46</v>
      </c>
      <c r="C380" s="165" t="str">
        <f aca="true" t="shared" si="31" ref="C380:C420">IF(B380="","",$C$7)</f>
        <v>条</v>
      </c>
      <c r="D380" s="835" t="str">
        <f>$D$146</f>
        <v>本作業は，第17条(1)から(6)（以下「管理台帳等」という。）及び(11)に掲げる甲が貸与する資料に基づき，次の作業を実施する。</v>
      </c>
      <c r="E380" s="835"/>
      <c r="F380" s="835"/>
      <c r="G380" s="835"/>
      <c r="H380" s="835"/>
      <c r="I380" s="835"/>
      <c r="J380" s="835"/>
    </row>
    <row r="381" spans="1:10" ht="18" customHeight="1">
      <c r="A381" s="164">
        <f t="shared" si="30"/>
      </c>
      <c r="C381" s="165">
        <f t="shared" si="31"/>
      </c>
      <c r="D381" s="835"/>
      <c r="E381" s="835"/>
      <c r="F381" s="835"/>
      <c r="G381" s="835"/>
      <c r="H381" s="835"/>
      <c r="I381" s="835"/>
      <c r="J381" s="835"/>
    </row>
    <row r="382" spans="1:10" ht="18" customHeight="1">
      <c r="A382" s="164">
        <f t="shared" si="30"/>
      </c>
      <c r="C382" s="165">
        <f t="shared" si="31"/>
      </c>
      <c r="D382" s="167">
        <v>-1</v>
      </c>
      <c r="E382" s="834" t="e">
        <f>#REF!</f>
        <v>#REF!</v>
      </c>
      <c r="F382" s="834"/>
      <c r="G382" s="422"/>
      <c r="H382" s="422"/>
      <c r="I382" s="422"/>
      <c r="J382" s="422"/>
    </row>
    <row r="383" spans="1:10" ht="18" customHeight="1">
      <c r="A383" s="164">
        <f t="shared" si="30"/>
      </c>
      <c r="C383" s="165">
        <f t="shared" si="31"/>
      </c>
      <c r="D383" s="167"/>
      <c r="E383" s="834"/>
      <c r="F383" s="834"/>
      <c r="G383" s="422"/>
      <c r="H383" s="422"/>
      <c r="I383" s="422"/>
      <c r="J383" s="422"/>
    </row>
    <row r="384" spans="1:10" ht="18" customHeight="1">
      <c r="A384" s="164" t="str">
        <f t="shared" si="30"/>
        <v>第</v>
      </c>
      <c r="B384" s="162">
        <f>B380+1</f>
        <v>47</v>
      </c>
      <c r="C384" s="165" t="str">
        <f t="shared" si="31"/>
        <v>条</v>
      </c>
      <c r="D384" s="835" t="s">
        <v>401</v>
      </c>
      <c r="E384" s="835"/>
      <c r="F384" s="835"/>
      <c r="G384" s="835"/>
      <c r="H384" s="835"/>
      <c r="I384" s="835"/>
      <c r="J384" s="835"/>
    </row>
    <row r="385" spans="1:10" ht="18" customHeight="1">
      <c r="A385" s="164">
        <f t="shared" si="30"/>
      </c>
      <c r="C385" s="165">
        <f t="shared" si="31"/>
      </c>
      <c r="D385" s="835"/>
      <c r="E385" s="835"/>
      <c r="F385" s="835"/>
      <c r="G385" s="835"/>
      <c r="H385" s="835"/>
      <c r="I385" s="835"/>
      <c r="J385" s="835"/>
    </row>
    <row r="386" spans="1:10" ht="18" customHeight="1">
      <c r="A386" s="164">
        <f t="shared" si="30"/>
      </c>
      <c r="C386" s="165">
        <f t="shared" si="31"/>
      </c>
      <c r="D386" s="835"/>
      <c r="E386" s="835"/>
      <c r="F386" s="835"/>
      <c r="G386" s="835"/>
      <c r="H386" s="835"/>
      <c r="I386" s="835"/>
      <c r="J386" s="835"/>
    </row>
    <row r="387" spans="1:10" ht="18" customHeight="1">
      <c r="A387" s="164">
        <f t="shared" si="30"/>
      </c>
      <c r="C387" s="165">
        <f t="shared" si="31"/>
      </c>
      <c r="D387" s="835"/>
      <c r="E387" s="835"/>
      <c r="F387" s="835"/>
      <c r="G387" s="835"/>
      <c r="H387" s="835"/>
      <c r="I387" s="835"/>
      <c r="J387" s="835"/>
    </row>
    <row r="388" spans="1:10" ht="18" customHeight="1">
      <c r="A388" s="164">
        <f t="shared" si="30"/>
      </c>
      <c r="C388" s="165">
        <f t="shared" si="31"/>
      </c>
      <c r="D388" s="167">
        <v>-1</v>
      </c>
      <c r="E388" s="835" t="s">
        <v>330</v>
      </c>
      <c r="F388" s="835"/>
      <c r="G388" s="835"/>
      <c r="H388" s="835"/>
      <c r="I388" s="835"/>
      <c r="J388" s="835"/>
    </row>
    <row r="389" spans="1:10" ht="18" customHeight="1">
      <c r="A389" s="164">
        <f t="shared" si="30"/>
      </c>
      <c r="C389" s="165">
        <f t="shared" si="31"/>
      </c>
      <c r="D389" s="167"/>
      <c r="E389" s="835"/>
      <c r="F389" s="835"/>
      <c r="G389" s="835"/>
      <c r="H389" s="835"/>
      <c r="I389" s="835"/>
      <c r="J389" s="835"/>
    </row>
    <row r="390" spans="1:10" ht="18" customHeight="1">
      <c r="A390" s="164">
        <f t="shared" si="30"/>
      </c>
      <c r="C390" s="165">
        <f t="shared" si="31"/>
      </c>
      <c r="D390" s="167">
        <f>D388-1</f>
        <v>-2</v>
      </c>
      <c r="E390" s="835" t="s">
        <v>325</v>
      </c>
      <c r="F390" s="835"/>
      <c r="G390" s="835"/>
      <c r="H390" s="835"/>
      <c r="I390" s="835"/>
      <c r="J390" s="835"/>
    </row>
    <row r="391" spans="1:10" ht="18" customHeight="1">
      <c r="A391" s="164">
        <f t="shared" si="30"/>
      </c>
      <c r="C391" s="165">
        <f t="shared" si="31"/>
      </c>
      <c r="D391" s="167"/>
      <c r="E391" s="835"/>
      <c r="F391" s="835"/>
      <c r="G391" s="835"/>
      <c r="H391" s="835"/>
      <c r="I391" s="835"/>
      <c r="J391" s="835"/>
    </row>
    <row r="392" spans="1:10" ht="18" customHeight="1">
      <c r="A392" s="164">
        <f t="shared" si="30"/>
      </c>
      <c r="C392" s="165">
        <f t="shared" si="31"/>
      </c>
      <c r="D392" s="167">
        <f>D390-1</f>
        <v>-3</v>
      </c>
      <c r="E392" s="835" t="s">
        <v>400</v>
      </c>
      <c r="F392" s="835"/>
      <c r="G392" s="835"/>
      <c r="H392" s="835"/>
      <c r="I392" s="835"/>
      <c r="J392" s="835"/>
    </row>
    <row r="393" spans="1:10" ht="18" customHeight="1">
      <c r="A393" s="164">
        <f t="shared" si="30"/>
      </c>
      <c r="C393" s="165">
        <f t="shared" si="31"/>
      </c>
      <c r="D393" s="167"/>
      <c r="E393" s="835"/>
      <c r="F393" s="835"/>
      <c r="G393" s="835"/>
      <c r="H393" s="835"/>
      <c r="I393" s="835"/>
      <c r="J393" s="835"/>
    </row>
    <row r="394" spans="1:10" ht="18" customHeight="1">
      <c r="A394" s="164">
        <f t="shared" si="30"/>
      </c>
      <c r="C394" s="165">
        <f t="shared" si="31"/>
      </c>
      <c r="D394" s="167">
        <f>D392-1</f>
        <v>-4</v>
      </c>
      <c r="E394" s="835" t="s">
        <v>706</v>
      </c>
      <c r="F394" s="834"/>
      <c r="G394" s="834"/>
      <c r="H394" s="834"/>
      <c r="I394" s="834"/>
      <c r="J394" s="834"/>
    </row>
    <row r="395" spans="1:10" ht="18" customHeight="1">
      <c r="A395" s="164">
        <f t="shared" si="30"/>
      </c>
      <c r="C395" s="165">
        <f t="shared" si="31"/>
      </c>
      <c r="D395" s="167">
        <f>D394-1</f>
        <v>-5</v>
      </c>
      <c r="E395" s="835" t="s">
        <v>106</v>
      </c>
      <c r="F395" s="835"/>
      <c r="G395" s="835"/>
      <c r="H395" s="835"/>
      <c r="I395" s="835"/>
      <c r="J395" s="835"/>
    </row>
    <row r="396" spans="1:10" ht="18" customHeight="1">
      <c r="A396" s="164">
        <f t="shared" si="30"/>
      </c>
      <c r="C396" s="165">
        <f t="shared" si="31"/>
      </c>
      <c r="D396" s="167"/>
      <c r="E396" s="835"/>
      <c r="F396" s="835"/>
      <c r="G396" s="835"/>
      <c r="H396" s="835"/>
      <c r="I396" s="835"/>
      <c r="J396" s="835"/>
    </row>
    <row r="397" spans="1:10" ht="18" customHeight="1">
      <c r="A397" s="164">
        <f t="shared" si="30"/>
      </c>
      <c r="C397" s="165">
        <f t="shared" si="31"/>
      </c>
      <c r="D397" s="422"/>
      <c r="E397" s="166"/>
      <c r="F397" s="166"/>
      <c r="G397" s="166"/>
      <c r="H397" s="166"/>
      <c r="I397" s="166"/>
      <c r="J397" s="166"/>
    </row>
    <row r="398" spans="1:10" ht="18" customHeight="1">
      <c r="A398" s="164" t="str">
        <f t="shared" si="30"/>
        <v>第</v>
      </c>
      <c r="B398" s="162">
        <f>B384+1</f>
        <v>48</v>
      </c>
      <c r="C398" s="165" t="str">
        <f t="shared" si="31"/>
        <v>条</v>
      </c>
      <c r="D398" s="835" t="s">
        <v>404</v>
      </c>
      <c r="E398" s="834"/>
      <c r="F398" s="834"/>
      <c r="G398" s="834"/>
      <c r="H398" s="834"/>
      <c r="I398" s="834"/>
      <c r="J398" s="834"/>
    </row>
    <row r="399" spans="1:10" ht="18" customHeight="1">
      <c r="A399" s="164">
        <f t="shared" si="30"/>
      </c>
      <c r="C399" s="165">
        <f t="shared" si="31"/>
      </c>
      <c r="D399" s="834"/>
      <c r="E399" s="834"/>
      <c r="F399" s="834"/>
      <c r="G399" s="834"/>
      <c r="H399" s="834"/>
      <c r="I399" s="834"/>
      <c r="J399" s="834"/>
    </row>
    <row r="400" spans="1:10" ht="18" customHeight="1">
      <c r="A400" s="164">
        <f t="shared" si="30"/>
      </c>
      <c r="C400" s="165">
        <f t="shared" si="31"/>
      </c>
      <c r="D400" s="166"/>
      <c r="E400" s="166"/>
      <c r="F400" s="166"/>
      <c r="G400" s="166"/>
      <c r="H400" s="166"/>
      <c r="I400" s="166"/>
      <c r="J400" s="166"/>
    </row>
    <row r="401" spans="1:10" ht="18" customHeight="1">
      <c r="A401" s="164" t="str">
        <f t="shared" si="30"/>
        <v>第</v>
      </c>
      <c r="B401" s="162">
        <f>B398+1</f>
        <v>49</v>
      </c>
      <c r="C401" s="165" t="str">
        <f t="shared" si="31"/>
        <v>条</v>
      </c>
      <c r="D401" s="835" t="s">
        <v>209</v>
      </c>
      <c r="E401" s="834"/>
      <c r="F401" s="834"/>
      <c r="G401" s="834"/>
      <c r="H401" s="834"/>
      <c r="I401" s="834"/>
      <c r="J401" s="834"/>
    </row>
    <row r="402" spans="1:10" ht="18" customHeight="1">
      <c r="A402" s="164">
        <f t="shared" si="30"/>
      </c>
      <c r="C402" s="165">
        <f t="shared" si="31"/>
      </c>
      <c r="D402" s="167">
        <f>-1</f>
        <v>-1</v>
      </c>
      <c r="E402" s="835" t="s">
        <v>707</v>
      </c>
      <c r="F402" s="835"/>
      <c r="G402" s="835"/>
      <c r="H402" s="835"/>
      <c r="I402" s="835"/>
      <c r="J402" s="835"/>
    </row>
    <row r="403" spans="1:10" ht="18" customHeight="1">
      <c r="A403" s="164">
        <f t="shared" si="30"/>
      </c>
      <c r="C403" s="165">
        <f t="shared" si="31"/>
      </c>
      <c r="D403" s="167"/>
      <c r="E403" s="835"/>
      <c r="F403" s="835"/>
      <c r="G403" s="835"/>
      <c r="H403" s="835"/>
      <c r="I403" s="835"/>
      <c r="J403" s="835"/>
    </row>
    <row r="404" spans="1:10" ht="18" customHeight="1">
      <c r="A404" s="164">
        <f t="shared" si="30"/>
      </c>
      <c r="C404" s="165">
        <f t="shared" si="31"/>
      </c>
      <c r="D404" s="167">
        <f>D402-1</f>
        <v>-2</v>
      </c>
      <c r="E404" s="835" t="s">
        <v>708</v>
      </c>
      <c r="F404" s="835"/>
      <c r="G404" s="835"/>
      <c r="H404" s="835"/>
      <c r="I404" s="835"/>
      <c r="J404" s="835"/>
    </row>
    <row r="405" spans="1:10" ht="18" customHeight="1">
      <c r="A405" s="164">
        <f t="shared" si="30"/>
      </c>
      <c r="C405" s="165">
        <f t="shared" si="31"/>
      </c>
      <c r="D405" s="167"/>
      <c r="E405" s="835"/>
      <c r="F405" s="835"/>
      <c r="G405" s="835"/>
      <c r="H405" s="835"/>
      <c r="I405" s="835"/>
      <c r="J405" s="835"/>
    </row>
    <row r="406" spans="1:10" ht="18" customHeight="1">
      <c r="A406" s="164">
        <f t="shared" si="30"/>
      </c>
      <c r="C406" s="165">
        <f t="shared" si="31"/>
      </c>
      <c r="D406" s="422"/>
      <c r="E406" s="166"/>
      <c r="F406" s="166"/>
      <c r="G406" s="166"/>
      <c r="H406" s="166"/>
      <c r="I406" s="166"/>
      <c r="J406" s="166"/>
    </row>
    <row r="407" spans="1:10" ht="18" customHeight="1">
      <c r="A407" s="164" t="str">
        <f t="shared" si="30"/>
        <v>第</v>
      </c>
      <c r="B407" s="162">
        <f>B401+1</f>
        <v>50</v>
      </c>
      <c r="C407" s="165" t="str">
        <f t="shared" si="31"/>
        <v>条</v>
      </c>
      <c r="D407" s="835" t="s">
        <v>331</v>
      </c>
      <c r="E407" s="834"/>
      <c r="F407" s="834"/>
      <c r="G407" s="834"/>
      <c r="H407" s="834"/>
      <c r="I407" s="834"/>
      <c r="J407" s="834"/>
    </row>
    <row r="408" spans="1:10" ht="18" customHeight="1">
      <c r="A408" s="164">
        <f t="shared" si="30"/>
      </c>
      <c r="C408" s="165">
        <f t="shared" si="31"/>
      </c>
      <c r="D408" s="422"/>
      <c r="E408" s="166"/>
      <c r="F408" s="166"/>
      <c r="G408" s="166"/>
      <c r="H408" s="166"/>
      <c r="I408" s="166"/>
      <c r="J408" s="166"/>
    </row>
    <row r="409" spans="1:10" ht="18" customHeight="1">
      <c r="A409" s="164" t="str">
        <f t="shared" si="30"/>
        <v>第</v>
      </c>
      <c r="B409" s="162">
        <f>B407+1</f>
        <v>51</v>
      </c>
      <c r="C409" s="165" t="str">
        <f t="shared" si="31"/>
        <v>条</v>
      </c>
      <c r="D409" s="835" t="s">
        <v>405</v>
      </c>
      <c r="E409" s="835"/>
      <c r="F409" s="835"/>
      <c r="G409" s="835"/>
      <c r="H409" s="835"/>
      <c r="I409" s="835"/>
      <c r="J409" s="835"/>
    </row>
    <row r="410" spans="1:10" ht="18" customHeight="1">
      <c r="A410" s="164">
        <f t="shared" si="30"/>
      </c>
      <c r="C410" s="165">
        <f t="shared" si="31"/>
      </c>
      <c r="D410" s="835"/>
      <c r="E410" s="835"/>
      <c r="F410" s="835"/>
      <c r="G410" s="835"/>
      <c r="H410" s="835"/>
      <c r="I410" s="835"/>
      <c r="J410" s="835"/>
    </row>
    <row r="411" spans="1:10" ht="18" customHeight="1">
      <c r="A411" s="164">
        <f t="shared" si="30"/>
      </c>
      <c r="C411" s="165">
        <f t="shared" si="31"/>
      </c>
      <c r="D411" s="422"/>
      <c r="E411" s="166"/>
      <c r="F411" s="166"/>
      <c r="G411" s="166"/>
      <c r="H411" s="166"/>
      <c r="I411" s="166"/>
      <c r="J411" s="166"/>
    </row>
    <row r="412" spans="1:10" ht="18" customHeight="1">
      <c r="A412" s="164" t="str">
        <f t="shared" si="30"/>
        <v>第</v>
      </c>
      <c r="B412" s="162">
        <f>B409+1</f>
        <v>52</v>
      </c>
      <c r="C412" s="165" t="str">
        <f t="shared" si="31"/>
        <v>条</v>
      </c>
      <c r="D412" s="835" t="s">
        <v>210</v>
      </c>
      <c r="E412" s="834"/>
      <c r="F412" s="834"/>
      <c r="G412" s="834"/>
      <c r="H412" s="834"/>
      <c r="I412" s="834"/>
      <c r="J412" s="834"/>
    </row>
    <row r="413" spans="1:10" ht="18" customHeight="1">
      <c r="A413" s="164">
        <f t="shared" si="30"/>
      </c>
      <c r="C413" s="165">
        <f t="shared" si="31"/>
      </c>
      <c r="D413" s="167">
        <f>-1</f>
        <v>-1</v>
      </c>
      <c r="E413" s="835" t="s">
        <v>211</v>
      </c>
      <c r="F413" s="835"/>
      <c r="G413" s="835"/>
      <c r="H413" s="835"/>
      <c r="I413" s="835"/>
      <c r="J413" s="835"/>
    </row>
    <row r="414" spans="1:10" ht="18" customHeight="1">
      <c r="A414" s="164">
        <f t="shared" si="30"/>
      </c>
      <c r="C414" s="165">
        <f t="shared" si="31"/>
      </c>
      <c r="D414" s="167"/>
      <c r="E414" s="835"/>
      <c r="F414" s="835"/>
      <c r="G414" s="835"/>
      <c r="H414" s="835"/>
      <c r="I414" s="835"/>
      <c r="J414" s="835"/>
    </row>
    <row r="415" spans="1:10" ht="18" customHeight="1">
      <c r="A415" s="164">
        <f t="shared" si="30"/>
      </c>
      <c r="C415" s="165">
        <f t="shared" si="31"/>
      </c>
      <c r="D415" s="167">
        <f>D413-1</f>
        <v>-2</v>
      </c>
      <c r="E415" s="835" t="s">
        <v>322</v>
      </c>
      <c r="F415" s="835"/>
      <c r="G415" s="835"/>
      <c r="H415" s="835"/>
      <c r="I415" s="835"/>
      <c r="J415" s="835"/>
    </row>
    <row r="416" spans="1:10" ht="18" customHeight="1">
      <c r="A416" s="164">
        <f t="shared" si="30"/>
      </c>
      <c r="C416" s="165">
        <f t="shared" si="31"/>
      </c>
      <c r="D416" s="167"/>
      <c r="E416" s="835"/>
      <c r="F416" s="835"/>
      <c r="G416" s="835"/>
      <c r="H416" s="835"/>
      <c r="I416" s="835"/>
      <c r="J416" s="835"/>
    </row>
    <row r="417" spans="1:10" ht="18" customHeight="1">
      <c r="A417" s="164">
        <f t="shared" si="30"/>
      </c>
      <c r="C417" s="165">
        <f t="shared" si="31"/>
      </c>
      <c r="D417" s="167">
        <f>D415-1</f>
        <v>-3</v>
      </c>
      <c r="E417" s="835" t="s">
        <v>745</v>
      </c>
      <c r="F417" s="835"/>
      <c r="G417" s="835"/>
      <c r="H417" s="835"/>
      <c r="I417" s="835"/>
      <c r="J417" s="835"/>
    </row>
    <row r="418" spans="1:10" ht="18" customHeight="1">
      <c r="A418" s="164">
        <f t="shared" si="30"/>
      </c>
      <c r="C418" s="165">
        <f t="shared" si="31"/>
      </c>
      <c r="D418" s="167"/>
      <c r="E418" s="835"/>
      <c r="F418" s="835"/>
      <c r="G418" s="835"/>
      <c r="H418" s="835"/>
      <c r="I418" s="835"/>
      <c r="J418" s="835"/>
    </row>
    <row r="419" spans="1:10" ht="18" customHeight="1">
      <c r="A419" s="164">
        <f t="shared" si="30"/>
      </c>
      <c r="C419" s="165">
        <f t="shared" si="31"/>
      </c>
      <c r="D419" s="167">
        <f>D417-1</f>
        <v>-4</v>
      </c>
      <c r="E419" s="835" t="s">
        <v>746</v>
      </c>
      <c r="F419" s="835"/>
      <c r="G419" s="835"/>
      <c r="H419" s="835"/>
      <c r="I419" s="835"/>
      <c r="J419" s="835"/>
    </row>
    <row r="420" spans="1:10" ht="18" customHeight="1">
      <c r="A420" s="164">
        <f t="shared" si="30"/>
      </c>
      <c r="C420" s="165">
        <f t="shared" si="31"/>
      </c>
      <c r="D420" s="422"/>
      <c r="E420" s="166"/>
      <c r="F420" s="166"/>
      <c r="G420" s="166"/>
      <c r="H420" s="166"/>
      <c r="I420" s="166"/>
      <c r="J420" s="166"/>
    </row>
    <row r="421" spans="1:10" ht="18" customHeight="1">
      <c r="A421" s="164"/>
      <c r="C421" s="165"/>
      <c r="D421" s="422"/>
      <c r="E421" s="166"/>
      <c r="F421" s="166"/>
      <c r="G421" s="166"/>
      <c r="H421" s="166"/>
      <c r="I421" s="166"/>
      <c r="J421" s="166"/>
    </row>
    <row r="422" spans="1:10" ht="18" customHeight="1">
      <c r="A422" s="164"/>
      <c r="C422" s="165"/>
      <c r="D422" s="422"/>
      <c r="E422" s="166"/>
      <c r="F422" s="166"/>
      <c r="G422" s="166"/>
      <c r="H422" s="166"/>
      <c r="I422" s="166"/>
      <c r="J422" s="166"/>
    </row>
    <row r="423" spans="1:10" ht="18" customHeight="1">
      <c r="A423" s="164"/>
      <c r="C423" s="165"/>
      <c r="D423" s="422"/>
      <c r="E423" s="166"/>
      <c r="F423" s="166"/>
      <c r="G423" s="166"/>
      <c r="H423" s="166"/>
      <c r="I423" s="166"/>
      <c r="J423" s="166"/>
    </row>
    <row r="424" spans="1:10" ht="18" customHeight="1">
      <c r="A424" s="164" t="str">
        <f aca="true" t="shared" si="32" ref="A424:A455">IF(B424="","",$A$7)</f>
        <v>第</v>
      </c>
      <c r="B424" s="162">
        <f>B412+1</f>
        <v>53</v>
      </c>
      <c r="C424" s="165" t="str">
        <f aca="true" t="shared" si="33" ref="C424:C455">IF(B424="","",$C$7)</f>
        <v>条</v>
      </c>
      <c r="D424" s="835" t="s">
        <v>323</v>
      </c>
      <c r="E424" s="835"/>
      <c r="F424" s="835"/>
      <c r="G424" s="835"/>
      <c r="H424" s="835"/>
      <c r="I424" s="835"/>
      <c r="J424" s="835"/>
    </row>
    <row r="425" spans="1:10" ht="18" customHeight="1">
      <c r="A425" s="164">
        <f t="shared" si="32"/>
      </c>
      <c r="C425" s="165">
        <f t="shared" si="33"/>
      </c>
      <c r="D425" s="167">
        <f>-1</f>
        <v>-1</v>
      </c>
      <c r="E425" s="835" t="s">
        <v>196</v>
      </c>
      <c r="F425" s="835"/>
      <c r="G425" s="835"/>
      <c r="H425" s="835"/>
      <c r="I425" s="835"/>
      <c r="J425" s="835"/>
    </row>
    <row r="426" spans="1:10" ht="18" customHeight="1">
      <c r="A426" s="164">
        <f t="shared" si="32"/>
      </c>
      <c r="C426" s="165">
        <f t="shared" si="33"/>
      </c>
      <c r="D426" s="167"/>
      <c r="E426" s="835"/>
      <c r="F426" s="835"/>
      <c r="G426" s="835"/>
      <c r="H426" s="835"/>
      <c r="I426" s="835"/>
      <c r="J426" s="835"/>
    </row>
    <row r="427" spans="1:10" ht="18" customHeight="1">
      <c r="A427" s="164">
        <f t="shared" si="32"/>
      </c>
      <c r="C427" s="165">
        <f t="shared" si="33"/>
      </c>
      <c r="D427" s="167"/>
      <c r="E427" s="426" t="s">
        <v>632</v>
      </c>
      <c r="F427" s="835" t="s">
        <v>195</v>
      </c>
      <c r="G427" s="835"/>
      <c r="H427" s="835"/>
      <c r="I427" s="835"/>
      <c r="J427" s="835"/>
    </row>
    <row r="428" spans="1:10" ht="18" customHeight="1">
      <c r="A428" s="164">
        <f t="shared" si="32"/>
      </c>
      <c r="C428" s="165">
        <f t="shared" si="33"/>
      </c>
      <c r="D428" s="167"/>
      <c r="E428" s="426" t="s">
        <v>633</v>
      </c>
      <c r="F428" s="835" t="s">
        <v>197</v>
      </c>
      <c r="G428" s="835"/>
      <c r="H428" s="835"/>
      <c r="I428" s="835"/>
      <c r="J428" s="835"/>
    </row>
    <row r="429" spans="1:10" ht="18" customHeight="1">
      <c r="A429" s="164">
        <f t="shared" si="32"/>
      </c>
      <c r="C429" s="165">
        <f t="shared" si="33"/>
      </c>
      <c r="D429" s="167"/>
      <c r="E429" s="426" t="s">
        <v>634</v>
      </c>
      <c r="F429" s="835" t="s">
        <v>198</v>
      </c>
      <c r="G429" s="835"/>
      <c r="H429" s="835"/>
      <c r="I429" s="835"/>
      <c r="J429" s="835"/>
    </row>
    <row r="430" spans="1:10" ht="18" customHeight="1">
      <c r="A430" s="164">
        <f t="shared" si="32"/>
      </c>
      <c r="C430" s="165">
        <f t="shared" si="33"/>
      </c>
      <c r="D430" s="167"/>
      <c r="E430" s="426" t="s">
        <v>151</v>
      </c>
      <c r="F430" s="835" t="s">
        <v>324</v>
      </c>
      <c r="G430" s="835"/>
      <c r="H430" s="835"/>
      <c r="I430" s="835"/>
      <c r="J430" s="835"/>
    </row>
    <row r="431" spans="1:10" ht="18" customHeight="1">
      <c r="A431" s="164">
        <f t="shared" si="32"/>
      </c>
      <c r="C431" s="165">
        <f t="shared" si="33"/>
      </c>
      <c r="D431" s="167">
        <f>D425-1</f>
        <v>-2</v>
      </c>
      <c r="E431" s="835" t="s">
        <v>747</v>
      </c>
      <c r="F431" s="835"/>
      <c r="G431" s="835"/>
      <c r="H431" s="835"/>
      <c r="I431" s="835"/>
      <c r="J431" s="835"/>
    </row>
    <row r="432" spans="1:10" ht="18" customHeight="1">
      <c r="A432" s="164">
        <f t="shared" si="32"/>
      </c>
      <c r="C432" s="165">
        <f t="shared" si="33"/>
      </c>
      <c r="D432" s="167"/>
      <c r="E432" s="835"/>
      <c r="F432" s="835"/>
      <c r="G432" s="835"/>
      <c r="H432" s="835"/>
      <c r="I432" s="835"/>
      <c r="J432" s="835"/>
    </row>
    <row r="433" spans="1:10" ht="18" customHeight="1">
      <c r="A433" s="164">
        <f t="shared" si="32"/>
      </c>
      <c r="C433" s="165">
        <f t="shared" si="33"/>
      </c>
      <c r="D433" s="422"/>
      <c r="E433" s="426" t="s">
        <v>632</v>
      </c>
      <c r="F433" s="422" t="s">
        <v>748</v>
      </c>
      <c r="G433" s="166"/>
      <c r="H433" s="166"/>
      <c r="I433" s="166"/>
      <c r="J433" s="166"/>
    </row>
    <row r="434" spans="1:10" ht="18" customHeight="1">
      <c r="A434" s="164">
        <f t="shared" si="32"/>
      </c>
      <c r="C434" s="165">
        <f t="shared" si="33"/>
      </c>
      <c r="D434" s="422"/>
      <c r="E434" s="426" t="s">
        <v>633</v>
      </c>
      <c r="F434" s="423" t="s">
        <v>749</v>
      </c>
      <c r="G434" s="166"/>
      <c r="H434" s="166"/>
      <c r="I434" s="166"/>
      <c r="J434" s="166"/>
    </row>
    <row r="435" spans="1:10" ht="18" customHeight="1">
      <c r="A435" s="164">
        <f t="shared" si="32"/>
      </c>
      <c r="C435" s="165">
        <f t="shared" si="33"/>
      </c>
      <c r="D435" s="422"/>
      <c r="E435" s="426" t="s">
        <v>634</v>
      </c>
      <c r="F435" s="423" t="s">
        <v>191</v>
      </c>
      <c r="G435" s="166"/>
      <c r="H435" s="166"/>
      <c r="I435" s="166"/>
      <c r="J435" s="166"/>
    </row>
    <row r="436" spans="1:10" ht="18" customHeight="1">
      <c r="A436" s="164">
        <f t="shared" si="32"/>
      </c>
      <c r="C436" s="165">
        <f t="shared" si="33"/>
      </c>
      <c r="D436" s="422"/>
      <c r="E436" s="426" t="s">
        <v>151</v>
      </c>
      <c r="F436" s="423" t="s">
        <v>192</v>
      </c>
      <c r="G436" s="166"/>
      <c r="H436" s="166"/>
      <c r="I436" s="166"/>
      <c r="J436" s="166"/>
    </row>
    <row r="437" spans="1:10" ht="18" customHeight="1">
      <c r="A437" s="164">
        <f t="shared" si="32"/>
      </c>
      <c r="C437" s="165">
        <f t="shared" si="33"/>
      </c>
      <c r="D437" s="422"/>
      <c r="E437" s="426" t="s">
        <v>152</v>
      </c>
      <c r="F437" s="423" t="s">
        <v>193</v>
      </c>
      <c r="G437" s="166"/>
      <c r="H437" s="166"/>
      <c r="I437" s="166"/>
      <c r="J437" s="166"/>
    </row>
    <row r="438" spans="1:10" ht="18" customHeight="1">
      <c r="A438" s="164">
        <f t="shared" si="32"/>
      </c>
      <c r="C438" s="165">
        <f t="shared" si="33"/>
      </c>
      <c r="D438" s="422"/>
      <c r="E438" s="426" t="s">
        <v>153</v>
      </c>
      <c r="F438" s="423" t="s">
        <v>199</v>
      </c>
      <c r="G438" s="166"/>
      <c r="H438" s="166"/>
      <c r="I438" s="166"/>
      <c r="J438" s="166"/>
    </row>
    <row r="439" spans="1:10" ht="18" customHeight="1">
      <c r="A439" s="164">
        <f t="shared" si="32"/>
      </c>
      <c r="C439" s="165">
        <f t="shared" si="33"/>
      </c>
      <c r="D439" s="422"/>
      <c r="E439" s="426" t="s">
        <v>153</v>
      </c>
      <c r="F439" s="423" t="s">
        <v>194</v>
      </c>
      <c r="G439" s="166"/>
      <c r="H439" s="166"/>
      <c r="I439" s="166"/>
      <c r="J439" s="166"/>
    </row>
    <row r="440" spans="1:10" ht="18" customHeight="1">
      <c r="A440" s="164">
        <f t="shared" si="32"/>
      </c>
      <c r="C440" s="165">
        <f t="shared" si="33"/>
      </c>
      <c r="D440" s="167">
        <f>D431-1</f>
        <v>-3</v>
      </c>
      <c r="E440" s="835" t="s">
        <v>653</v>
      </c>
      <c r="F440" s="835"/>
      <c r="G440" s="835"/>
      <c r="H440" s="835"/>
      <c r="I440" s="835"/>
      <c r="J440" s="835"/>
    </row>
    <row r="441" spans="1:10" ht="18" customHeight="1">
      <c r="A441" s="164">
        <f t="shared" si="32"/>
      </c>
      <c r="C441" s="165">
        <f t="shared" si="33"/>
      </c>
      <c r="D441" s="422"/>
      <c r="E441" s="426"/>
      <c r="F441" s="422"/>
      <c r="G441" s="166"/>
      <c r="H441" s="166"/>
      <c r="I441" s="166"/>
      <c r="J441" s="166"/>
    </row>
    <row r="442" spans="1:10" ht="18" customHeight="1">
      <c r="A442" s="164" t="str">
        <f t="shared" si="32"/>
        <v>第</v>
      </c>
      <c r="B442" s="162">
        <f>B424+1</f>
        <v>54</v>
      </c>
      <c r="C442" s="165" t="str">
        <f t="shared" si="33"/>
        <v>条</v>
      </c>
      <c r="D442" s="835" t="s">
        <v>332</v>
      </c>
      <c r="E442" s="835"/>
      <c r="F442" s="835"/>
      <c r="G442" s="835"/>
      <c r="H442" s="835"/>
      <c r="I442" s="835"/>
      <c r="J442" s="835"/>
    </row>
    <row r="443" spans="1:10" ht="18" customHeight="1">
      <c r="A443" s="164">
        <f t="shared" si="32"/>
      </c>
      <c r="C443" s="165">
        <f t="shared" si="33"/>
      </c>
      <c r="D443" s="835"/>
      <c r="E443" s="835"/>
      <c r="F443" s="835"/>
      <c r="G443" s="835"/>
      <c r="H443" s="835"/>
      <c r="I443" s="835"/>
      <c r="J443" s="835"/>
    </row>
    <row r="444" spans="1:10" ht="18" customHeight="1">
      <c r="A444" s="164">
        <f t="shared" si="32"/>
      </c>
      <c r="C444" s="165">
        <f t="shared" si="33"/>
      </c>
      <c r="D444" s="166"/>
      <c r="E444" s="166"/>
      <c r="F444" s="166"/>
      <c r="G444" s="166"/>
      <c r="H444" s="166"/>
      <c r="I444" s="166"/>
      <c r="J444" s="166"/>
    </row>
    <row r="445" spans="1:10" ht="18" customHeight="1">
      <c r="A445" s="164" t="str">
        <f t="shared" si="32"/>
        <v>第</v>
      </c>
      <c r="B445" s="162">
        <f>B442+1</f>
        <v>55</v>
      </c>
      <c r="C445" s="165" t="str">
        <f t="shared" si="33"/>
        <v>条</v>
      </c>
      <c r="D445" s="835" t="s">
        <v>652</v>
      </c>
      <c r="E445" s="835"/>
      <c r="F445" s="835"/>
      <c r="G445" s="835"/>
      <c r="H445" s="835"/>
      <c r="I445" s="835"/>
      <c r="J445" s="835"/>
    </row>
    <row r="446" spans="1:10" ht="18" customHeight="1">
      <c r="A446" s="164">
        <f t="shared" si="32"/>
      </c>
      <c r="C446" s="165">
        <f t="shared" si="33"/>
      </c>
      <c r="D446" s="835"/>
      <c r="E446" s="835"/>
      <c r="F446" s="835"/>
      <c r="G446" s="835"/>
      <c r="H446" s="835"/>
      <c r="I446" s="835"/>
      <c r="J446" s="835"/>
    </row>
    <row r="447" spans="1:10" ht="18" customHeight="1">
      <c r="A447" s="164">
        <f t="shared" si="32"/>
      </c>
      <c r="C447" s="165">
        <f t="shared" si="33"/>
      </c>
      <c r="D447" s="166"/>
      <c r="E447" s="166"/>
      <c r="F447" s="166"/>
      <c r="G447" s="166"/>
      <c r="H447" s="166"/>
      <c r="I447" s="166"/>
      <c r="J447" s="166"/>
    </row>
    <row r="448" spans="1:10" ht="18" customHeight="1">
      <c r="A448" s="164" t="str">
        <f t="shared" si="32"/>
        <v>第</v>
      </c>
      <c r="B448" s="162">
        <f>B445+1</f>
        <v>56</v>
      </c>
      <c r="C448" s="165" t="str">
        <f t="shared" si="33"/>
        <v>条</v>
      </c>
      <c r="D448" s="835" t="s">
        <v>676</v>
      </c>
      <c r="E448" s="834"/>
      <c r="F448" s="834"/>
      <c r="G448" s="834"/>
      <c r="H448" s="834"/>
      <c r="I448" s="834"/>
      <c r="J448" s="834"/>
    </row>
    <row r="449" spans="1:10" ht="18" customHeight="1">
      <c r="A449" s="164">
        <f t="shared" si="32"/>
      </c>
      <c r="C449" s="165">
        <f t="shared" si="33"/>
      </c>
      <c r="D449" s="167">
        <v>-1</v>
      </c>
      <c r="E449" s="833" t="s">
        <v>677</v>
      </c>
      <c r="F449" s="834"/>
      <c r="G449" s="834"/>
      <c r="H449" s="834"/>
      <c r="I449" s="834"/>
      <c r="J449" s="422" t="s">
        <v>67</v>
      </c>
    </row>
    <row r="450" spans="1:10" ht="18" customHeight="1">
      <c r="A450" s="164">
        <f t="shared" si="32"/>
      </c>
      <c r="C450" s="165">
        <f t="shared" si="33"/>
      </c>
      <c r="D450" s="167">
        <f>D449-1</f>
        <v>-2</v>
      </c>
      <c r="E450" s="835" t="s">
        <v>40</v>
      </c>
      <c r="F450" s="834"/>
      <c r="G450" s="834"/>
      <c r="H450" s="834"/>
      <c r="I450" s="834"/>
      <c r="J450" s="166" t="s">
        <v>67</v>
      </c>
    </row>
    <row r="451" spans="1:10" ht="18" customHeight="1">
      <c r="A451" s="164">
        <f t="shared" si="32"/>
      </c>
      <c r="C451" s="165">
        <f t="shared" si="33"/>
      </c>
      <c r="D451" s="167">
        <f>D450-1</f>
        <v>-3</v>
      </c>
      <c r="E451" s="835" t="s">
        <v>651</v>
      </c>
      <c r="F451" s="834"/>
      <c r="G451" s="834"/>
      <c r="H451" s="834"/>
      <c r="I451" s="834"/>
      <c r="J451" s="166" t="s">
        <v>67</v>
      </c>
    </row>
    <row r="452" spans="1:10" ht="18" customHeight="1">
      <c r="A452" s="164">
        <f t="shared" si="32"/>
      </c>
      <c r="C452" s="165">
        <f t="shared" si="33"/>
      </c>
      <c r="D452" s="167">
        <f>D451-1</f>
        <v>-4</v>
      </c>
      <c r="E452" s="833" t="str">
        <f>$E$326</f>
        <v>打合せ協議記録簿</v>
      </c>
      <c r="F452" s="834"/>
      <c r="G452" s="834"/>
      <c r="H452" s="834"/>
      <c r="I452" s="834"/>
      <c r="J452" s="166" t="s">
        <v>67</v>
      </c>
    </row>
    <row r="453" spans="1:10" ht="18" customHeight="1">
      <c r="A453" s="164">
        <f t="shared" si="32"/>
      </c>
      <c r="C453" s="165">
        <f t="shared" si="33"/>
      </c>
      <c r="D453" s="167">
        <f>D452-1</f>
        <v>-5</v>
      </c>
      <c r="E453" s="833" t="str">
        <f>$E$327</f>
        <v>その他担当職員が指示した資料</v>
      </c>
      <c r="F453" s="834"/>
      <c r="G453" s="834"/>
      <c r="H453" s="834"/>
      <c r="I453" s="834"/>
      <c r="J453" s="166" t="s">
        <v>67</v>
      </c>
    </row>
    <row r="454" spans="1:10" ht="18" customHeight="1">
      <c r="A454" s="164">
        <f t="shared" si="32"/>
      </c>
      <c r="C454" s="165">
        <f t="shared" si="33"/>
      </c>
      <c r="D454" s="166"/>
      <c r="E454" s="166"/>
      <c r="F454" s="166"/>
      <c r="G454" s="166"/>
      <c r="H454" s="166"/>
      <c r="I454" s="166"/>
      <c r="J454" s="166"/>
    </row>
    <row r="455" spans="1:10" ht="18" customHeight="1">
      <c r="A455" s="164">
        <f t="shared" si="32"/>
      </c>
      <c r="C455" s="165">
        <f t="shared" si="33"/>
      </c>
      <c r="D455" s="166"/>
      <c r="E455" s="166"/>
      <c r="F455" s="166"/>
      <c r="G455" s="166"/>
      <c r="H455" s="166"/>
      <c r="I455" s="166"/>
      <c r="J455" s="166"/>
    </row>
    <row r="456" spans="1:10" ht="18" customHeight="1">
      <c r="A456" s="150"/>
      <c r="B456" s="838"/>
      <c r="C456" s="838"/>
      <c r="D456" s="838"/>
      <c r="E456" s="838"/>
      <c r="F456" s="838"/>
      <c r="G456" s="169"/>
      <c r="H456" s="166"/>
      <c r="I456" s="166"/>
      <c r="J456" s="166"/>
    </row>
    <row r="457" spans="1:10" ht="18" customHeight="1">
      <c r="A457" s="164"/>
      <c r="C457" s="165"/>
      <c r="D457" s="166"/>
      <c r="E457" s="166"/>
      <c r="F457" s="166"/>
      <c r="G457" s="166"/>
      <c r="H457" s="166"/>
      <c r="I457" s="166"/>
      <c r="J457" s="166"/>
    </row>
    <row r="458" spans="1:10" ht="18" customHeight="1">
      <c r="A458" s="164"/>
      <c r="C458" s="165"/>
      <c r="D458" s="835"/>
      <c r="E458" s="834"/>
      <c r="F458" s="834"/>
      <c r="G458" s="834"/>
      <c r="H458" s="834"/>
      <c r="I458" s="834"/>
      <c r="J458" s="834"/>
    </row>
    <row r="459" spans="1:10" ht="18" customHeight="1">
      <c r="A459" s="164"/>
      <c r="C459" s="165"/>
      <c r="D459" s="167"/>
      <c r="E459" s="833"/>
      <c r="F459" s="834"/>
      <c r="G459" s="834"/>
      <c r="H459" s="834"/>
      <c r="I459" s="834"/>
      <c r="J459" s="422"/>
    </row>
    <row r="460" spans="1:10" ht="18" customHeight="1">
      <c r="A460" s="164"/>
      <c r="C460" s="165"/>
      <c r="D460" s="167"/>
      <c r="E460" s="835"/>
      <c r="F460" s="834"/>
      <c r="G460" s="834"/>
      <c r="H460" s="834"/>
      <c r="I460" s="834"/>
      <c r="J460" s="166"/>
    </row>
    <row r="461" spans="1:10" ht="18" customHeight="1">
      <c r="A461" s="164"/>
      <c r="C461" s="165"/>
      <c r="D461" s="167"/>
      <c r="E461" s="835"/>
      <c r="F461" s="834"/>
      <c r="G461" s="834"/>
      <c r="H461" s="834"/>
      <c r="I461" s="834"/>
      <c r="J461" s="166"/>
    </row>
    <row r="462" spans="1:10" ht="18" customHeight="1">
      <c r="A462" s="164">
        <f aca="true" t="shared" si="34" ref="A462:A470">IF(B462="","",$A$7)</f>
      </c>
      <c r="C462" s="165">
        <f aca="true" t="shared" si="35" ref="C462:C470">IF(B462="","",$C$7)</f>
      </c>
      <c r="D462" s="166"/>
      <c r="E462" s="166"/>
      <c r="F462" s="166"/>
      <c r="G462" s="166"/>
      <c r="H462" s="166"/>
      <c r="I462" s="166"/>
      <c r="J462" s="166"/>
    </row>
    <row r="463" spans="1:10" ht="18" customHeight="1">
      <c r="A463" s="164">
        <f t="shared" si="34"/>
      </c>
      <c r="C463" s="165">
        <f t="shared" si="35"/>
      </c>
      <c r="D463" s="166"/>
      <c r="E463" s="166"/>
      <c r="F463" s="166"/>
      <c r="G463" s="166"/>
      <c r="H463" s="166"/>
      <c r="I463" s="166"/>
      <c r="J463" s="166"/>
    </row>
    <row r="464" spans="1:10" ht="18" customHeight="1">
      <c r="A464" s="164">
        <f t="shared" si="34"/>
      </c>
      <c r="C464" s="165">
        <f t="shared" si="35"/>
      </c>
      <c r="D464" s="169" t="s">
        <v>297</v>
      </c>
      <c r="E464" s="834" t="s">
        <v>42</v>
      </c>
      <c r="F464" s="834"/>
      <c r="G464" s="834"/>
      <c r="H464" s="834"/>
      <c r="I464" s="834"/>
      <c r="J464" s="834"/>
    </row>
    <row r="465" spans="1:10" ht="18" customHeight="1">
      <c r="A465" s="164">
        <f t="shared" si="34"/>
      </c>
      <c r="C465" s="165">
        <f t="shared" si="35"/>
      </c>
      <c r="D465" s="166"/>
      <c r="E465" s="166"/>
      <c r="F465" s="166"/>
      <c r="G465" s="166"/>
      <c r="H465" s="166"/>
      <c r="I465" s="166"/>
      <c r="J465" s="166"/>
    </row>
    <row r="466" spans="1:10" ht="18" customHeight="1">
      <c r="A466" s="164">
        <f t="shared" si="34"/>
      </c>
      <c r="C466" s="165">
        <f t="shared" si="35"/>
      </c>
      <c r="D466" s="166"/>
      <c r="E466" s="166"/>
      <c r="F466" s="166"/>
      <c r="G466" s="166"/>
      <c r="H466" s="166"/>
      <c r="I466" s="166"/>
      <c r="J466" s="166"/>
    </row>
    <row r="467" spans="1:10" ht="18" customHeight="1">
      <c r="A467" s="164">
        <f t="shared" si="34"/>
      </c>
      <c r="C467" s="165">
        <f t="shared" si="35"/>
      </c>
      <c r="D467" s="166"/>
      <c r="E467" s="166"/>
      <c r="F467" s="166"/>
      <c r="G467" s="166"/>
      <c r="H467" s="166"/>
      <c r="I467" s="166"/>
      <c r="J467" s="166"/>
    </row>
    <row r="468" spans="1:10" ht="18" customHeight="1">
      <c r="A468" s="164">
        <f t="shared" si="34"/>
      </c>
      <c r="C468" s="165">
        <f t="shared" si="35"/>
      </c>
      <c r="D468" s="169"/>
      <c r="E468" s="834"/>
      <c r="F468" s="834"/>
      <c r="G468" s="834"/>
      <c r="H468" s="834"/>
      <c r="I468" s="834"/>
      <c r="J468" s="834"/>
    </row>
    <row r="469" spans="1:10" ht="18" customHeight="1">
      <c r="A469" s="164">
        <f t="shared" si="34"/>
      </c>
      <c r="C469" s="165">
        <f t="shared" si="35"/>
      </c>
      <c r="D469" s="166"/>
      <c r="E469" s="166"/>
      <c r="F469" s="166"/>
      <c r="G469" s="166"/>
      <c r="H469" s="166"/>
      <c r="I469" s="166"/>
      <c r="J469" s="166"/>
    </row>
    <row r="470" spans="1:10" ht="18" customHeight="1">
      <c r="A470" s="164">
        <f t="shared" si="34"/>
      </c>
      <c r="C470" s="165">
        <f t="shared" si="35"/>
      </c>
      <c r="D470" s="166"/>
      <c r="E470" s="166"/>
      <c r="F470" s="166"/>
      <c r="G470" s="166"/>
      <c r="H470" s="166"/>
      <c r="I470" s="166"/>
      <c r="J470" s="166"/>
    </row>
    <row r="471" spans="4:10" ht="18" customHeight="1">
      <c r="D471" s="162"/>
      <c r="E471" s="162"/>
      <c r="F471" s="162"/>
      <c r="H471" s="162"/>
      <c r="I471" s="162"/>
      <c r="J471" s="162"/>
    </row>
    <row r="472" spans="4:10" ht="18" customHeight="1">
      <c r="D472" s="162"/>
      <c r="E472" s="162"/>
      <c r="F472" s="162"/>
      <c r="H472" s="162"/>
      <c r="I472" s="162"/>
      <c r="J472" s="162"/>
    </row>
    <row r="473" spans="4:10" ht="18" customHeight="1">
      <c r="D473" s="162"/>
      <c r="E473" s="162"/>
      <c r="F473" s="162"/>
      <c r="H473" s="162"/>
      <c r="I473" s="162"/>
      <c r="J473" s="162"/>
    </row>
    <row r="474" spans="4:10" ht="18" customHeight="1">
      <c r="D474" s="162"/>
      <c r="E474" s="162"/>
      <c r="F474" s="162"/>
      <c r="H474" s="162"/>
      <c r="I474" s="162"/>
      <c r="J474" s="162"/>
    </row>
    <row r="475" spans="4:10" ht="18" customHeight="1">
      <c r="D475" s="162"/>
      <c r="E475" s="162"/>
      <c r="F475" s="162"/>
      <c r="H475" s="162"/>
      <c r="I475" s="162"/>
      <c r="J475" s="162"/>
    </row>
    <row r="476" spans="4:10" ht="18" customHeight="1">
      <c r="D476" s="162"/>
      <c r="E476" s="162"/>
      <c r="F476" s="162"/>
      <c r="H476" s="162"/>
      <c r="I476" s="162"/>
      <c r="J476" s="162"/>
    </row>
    <row r="477" spans="4:10" ht="18" customHeight="1">
      <c r="D477" s="162"/>
      <c r="E477" s="162"/>
      <c r="F477" s="162"/>
      <c r="H477" s="162"/>
      <c r="I477" s="162"/>
      <c r="J477" s="162"/>
    </row>
    <row r="478" spans="4:10" ht="18" customHeight="1">
      <c r="D478" s="162"/>
      <c r="E478" s="162"/>
      <c r="F478" s="162"/>
      <c r="H478" s="162"/>
      <c r="I478" s="162"/>
      <c r="J478" s="162"/>
    </row>
  </sheetData>
  <sheetProtection/>
  <mergeCells count="220">
    <mergeCell ref="D412:J412"/>
    <mergeCell ref="E413:J414"/>
    <mergeCell ref="E404:J405"/>
    <mergeCell ref="E354:J355"/>
    <mergeCell ref="D384:J387"/>
    <mergeCell ref="E388:J389"/>
    <mergeCell ref="D407:J407"/>
    <mergeCell ref="D409:J410"/>
    <mergeCell ref="D380:J381"/>
    <mergeCell ref="D401:J401"/>
    <mergeCell ref="E402:J403"/>
    <mergeCell ref="D398:J399"/>
    <mergeCell ref="E383:F383"/>
    <mergeCell ref="D372:J372"/>
    <mergeCell ref="E373:I373"/>
    <mergeCell ref="E374:I374"/>
    <mergeCell ref="E375:I375"/>
    <mergeCell ref="E395:J396"/>
    <mergeCell ref="D318:J318"/>
    <mergeCell ref="E326:I326"/>
    <mergeCell ref="D312:J313"/>
    <mergeCell ref="E419:J419"/>
    <mergeCell ref="E415:J416"/>
    <mergeCell ref="E417:J418"/>
    <mergeCell ref="D315:J316"/>
    <mergeCell ref="D332:J333"/>
    <mergeCell ref="D322:J322"/>
    <mergeCell ref="D336:J336"/>
    <mergeCell ref="E306:J307"/>
    <mergeCell ref="E308:J310"/>
    <mergeCell ref="E305:J305"/>
    <mergeCell ref="G303:I303"/>
    <mergeCell ref="E304:J304"/>
    <mergeCell ref="C330:J330"/>
    <mergeCell ref="E319:J320"/>
    <mergeCell ref="E323:I323"/>
    <mergeCell ref="E324:I324"/>
    <mergeCell ref="E325:I325"/>
    <mergeCell ref="H302:I302"/>
    <mergeCell ref="E275:J276"/>
    <mergeCell ref="E289:J290"/>
    <mergeCell ref="H297:I297"/>
    <mergeCell ref="H298:I298"/>
    <mergeCell ref="E287:J288"/>
    <mergeCell ref="H299:I299"/>
    <mergeCell ref="H300:I300"/>
    <mergeCell ref="E296:J296"/>
    <mergeCell ref="H301:I301"/>
    <mergeCell ref="B142:F142"/>
    <mergeCell ref="E248:J249"/>
    <mergeCell ref="E210:J211"/>
    <mergeCell ref="E212:J213"/>
    <mergeCell ref="D292:J293"/>
    <mergeCell ref="E294:J295"/>
    <mergeCell ref="D261:J262"/>
    <mergeCell ref="D283:J284"/>
    <mergeCell ref="E270:J273"/>
    <mergeCell ref="E274:J274"/>
    <mergeCell ref="E108:F108"/>
    <mergeCell ref="E150:F150"/>
    <mergeCell ref="E151:F151"/>
    <mergeCell ref="E152:F152"/>
    <mergeCell ref="E125:F125"/>
    <mergeCell ref="E129:F129"/>
    <mergeCell ref="E148:F148"/>
    <mergeCell ref="E149:F149"/>
    <mergeCell ref="D146:J147"/>
    <mergeCell ref="D136:J136"/>
    <mergeCell ref="E102:F102"/>
    <mergeCell ref="E103:F103"/>
    <mergeCell ref="E106:F106"/>
    <mergeCell ref="E107:F107"/>
    <mergeCell ref="E105:F105"/>
    <mergeCell ref="E104:F104"/>
    <mergeCell ref="E159:J159"/>
    <mergeCell ref="E240:J242"/>
    <mergeCell ref="E171:J172"/>
    <mergeCell ref="E180:J181"/>
    <mergeCell ref="E178:J179"/>
    <mergeCell ref="E219:J220"/>
    <mergeCell ref="G229:J229"/>
    <mergeCell ref="G230:J230"/>
    <mergeCell ref="D236:J237"/>
    <mergeCell ref="E191:J191"/>
    <mergeCell ref="E71:J74"/>
    <mergeCell ref="E75:J78"/>
    <mergeCell ref="E87:F87"/>
    <mergeCell ref="E88:F88"/>
    <mergeCell ref="D85:J86"/>
    <mergeCell ref="D80:J83"/>
    <mergeCell ref="E26:J28"/>
    <mergeCell ref="E29:J30"/>
    <mergeCell ref="E31:J31"/>
    <mergeCell ref="E53:J54"/>
    <mergeCell ref="D52:J52"/>
    <mergeCell ref="D33:J34"/>
    <mergeCell ref="D36:J37"/>
    <mergeCell ref="D39:J40"/>
    <mergeCell ref="D35:J35"/>
    <mergeCell ref="D42:J45"/>
    <mergeCell ref="D93:J94"/>
    <mergeCell ref="E16:J16"/>
    <mergeCell ref="E17:J17"/>
    <mergeCell ref="E18:J18"/>
    <mergeCell ref="E19:J19"/>
    <mergeCell ref="E20:J20"/>
    <mergeCell ref="E21:J21"/>
    <mergeCell ref="E22:J22"/>
    <mergeCell ref="E25:J25"/>
    <mergeCell ref="D90:J91"/>
    <mergeCell ref="E468:J468"/>
    <mergeCell ref="E225:J227"/>
    <mergeCell ref="E153:F153"/>
    <mergeCell ref="E228:J228"/>
    <mergeCell ref="E158:J158"/>
    <mergeCell ref="D445:J446"/>
    <mergeCell ref="D424:J424"/>
    <mergeCell ref="E206:J209"/>
    <mergeCell ref="G231:J232"/>
    <mergeCell ref="E255:J256"/>
    <mergeCell ref="F429:J429"/>
    <mergeCell ref="E425:J426"/>
    <mergeCell ref="F430:J430"/>
    <mergeCell ref="D442:J443"/>
    <mergeCell ref="E431:J432"/>
    <mergeCell ref="F427:J427"/>
    <mergeCell ref="F428:J428"/>
    <mergeCell ref="D244:J244"/>
    <mergeCell ref="D448:J448"/>
    <mergeCell ref="E449:I449"/>
    <mergeCell ref="E450:I450"/>
    <mergeCell ref="E440:J440"/>
    <mergeCell ref="F348:J348"/>
    <mergeCell ref="E363:J364"/>
    <mergeCell ref="E390:J391"/>
    <mergeCell ref="E392:J393"/>
    <mergeCell ref="D366:J367"/>
    <mergeCell ref="E245:J245"/>
    <mergeCell ref="E285:J286"/>
    <mergeCell ref="E250:J251"/>
    <mergeCell ref="D258:J259"/>
    <mergeCell ref="E252:J252"/>
    <mergeCell ref="E253:J254"/>
    <mergeCell ref="E263:J264"/>
    <mergeCell ref="E265:J266"/>
    <mergeCell ref="D268:J269"/>
    <mergeCell ref="G97:G98"/>
    <mergeCell ref="D189:J190"/>
    <mergeCell ref="G233:J234"/>
    <mergeCell ref="E204:J205"/>
    <mergeCell ref="E97:F98"/>
    <mergeCell ref="E99:F99"/>
    <mergeCell ref="E100:F100"/>
    <mergeCell ref="D109:J111"/>
    <mergeCell ref="E101:F101"/>
    <mergeCell ref="E214:J215"/>
    <mergeCell ref="E168:J170"/>
    <mergeCell ref="D96:J96"/>
    <mergeCell ref="D113:J115"/>
    <mergeCell ref="D117:J117"/>
    <mergeCell ref="E201:J203"/>
    <mergeCell ref="D163:J163"/>
    <mergeCell ref="D167:J167"/>
    <mergeCell ref="E154:F154"/>
    <mergeCell ref="B122:F122"/>
    <mergeCell ref="E155:F155"/>
    <mergeCell ref="D124:J124"/>
    <mergeCell ref="D157:J157"/>
    <mergeCell ref="E164:J165"/>
    <mergeCell ref="D247:J247"/>
    <mergeCell ref="E160:J161"/>
    <mergeCell ref="E175:J177"/>
    <mergeCell ref="D217:J218"/>
    <mergeCell ref="D174:J174"/>
    <mergeCell ref="D239:J239"/>
    <mergeCell ref="D183:J184"/>
    <mergeCell ref="A2:J3"/>
    <mergeCell ref="D32:J32"/>
    <mergeCell ref="B5:F5"/>
    <mergeCell ref="D9:J9"/>
    <mergeCell ref="D14:J15"/>
    <mergeCell ref="D7:J8"/>
    <mergeCell ref="D23:J23"/>
    <mergeCell ref="D24:J24"/>
    <mergeCell ref="D13:J13"/>
    <mergeCell ref="D10:J12"/>
    <mergeCell ref="D47:J47"/>
    <mergeCell ref="D65:J66"/>
    <mergeCell ref="E57:J58"/>
    <mergeCell ref="E59:J60"/>
    <mergeCell ref="E61:J63"/>
    <mergeCell ref="D49:J50"/>
    <mergeCell ref="E55:J56"/>
    <mergeCell ref="E67:J70"/>
    <mergeCell ref="E382:F382"/>
    <mergeCell ref="C144:J144"/>
    <mergeCell ref="E394:J394"/>
    <mergeCell ref="E337:J338"/>
    <mergeCell ref="E339:J340"/>
    <mergeCell ref="E349:J350"/>
    <mergeCell ref="E356:J359"/>
    <mergeCell ref="E351:J353"/>
    <mergeCell ref="E341:J341"/>
    <mergeCell ref="E453:I453"/>
    <mergeCell ref="E464:J464"/>
    <mergeCell ref="B456:F456"/>
    <mergeCell ref="D458:J458"/>
    <mergeCell ref="E459:I459"/>
    <mergeCell ref="E460:I460"/>
    <mergeCell ref="E461:I461"/>
    <mergeCell ref="E452:I452"/>
    <mergeCell ref="E327:I327"/>
    <mergeCell ref="E376:I376"/>
    <mergeCell ref="E360:J360"/>
    <mergeCell ref="E361:J362"/>
    <mergeCell ref="C378:J378"/>
    <mergeCell ref="E369:J370"/>
    <mergeCell ref="E368:J368"/>
    <mergeCell ref="E451:I451"/>
    <mergeCell ref="E334:F334"/>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9"/>
  <sheetViews>
    <sheetView zoomScalePageLayoutView="0" workbookViewId="0" topLeftCell="A1">
      <selection activeCell="F6" sqref="F6:G6"/>
    </sheetView>
  </sheetViews>
  <sheetFormatPr defaultColWidth="11.00390625" defaultRowHeight="13.5"/>
  <cols>
    <col min="1" max="1" width="3.875" style="3" customWidth="1"/>
    <col min="2" max="6" width="11.00390625" style="3" customWidth="1"/>
    <col min="7" max="7" width="13.25390625" style="3" customWidth="1"/>
    <col min="8" max="8" width="15.00390625" style="3" customWidth="1"/>
    <col min="9" max="16384" width="11.00390625" style="3" customWidth="1"/>
  </cols>
  <sheetData>
    <row r="1" spans="2:9" ht="39" customHeight="1" thickBot="1">
      <c r="B1" s="427" t="s">
        <v>264</v>
      </c>
      <c r="C1" s="427"/>
      <c r="D1" s="428"/>
      <c r="E1" s="429"/>
      <c r="F1" s="429"/>
      <c r="G1" s="427"/>
      <c r="H1" s="427"/>
      <c r="I1" s="430"/>
    </row>
    <row r="2" spans="2:9" ht="18.75">
      <c r="B2" s="431"/>
      <c r="C2" s="432"/>
      <c r="D2" s="433"/>
      <c r="E2" s="432"/>
      <c r="F2" s="432"/>
      <c r="G2" s="432"/>
      <c r="H2" s="434"/>
      <c r="I2" s="435"/>
    </row>
    <row r="3" spans="2:9" ht="18.75">
      <c r="B3" s="436" t="s">
        <v>270</v>
      </c>
      <c r="C3" s="437"/>
      <c r="D3" s="438"/>
      <c r="E3" s="437"/>
      <c r="F3" s="437"/>
      <c r="G3" s="437"/>
      <c r="H3" s="439"/>
      <c r="I3" s="435"/>
    </row>
    <row r="4" spans="2:9" ht="18.75">
      <c r="B4" s="440"/>
      <c r="C4" s="441"/>
      <c r="D4" s="441"/>
      <c r="E4" s="441"/>
      <c r="F4" s="844">
        <v>20790000</v>
      </c>
      <c r="G4" s="845"/>
      <c r="H4" s="492" t="s">
        <v>719</v>
      </c>
      <c r="I4" s="435"/>
    </row>
    <row r="5" spans="2:9" ht="18.75">
      <c r="B5" s="436" t="s">
        <v>280</v>
      </c>
      <c r="C5" s="437"/>
      <c r="D5" s="437"/>
      <c r="E5" s="437"/>
      <c r="F5" s="848"/>
      <c r="G5" s="849"/>
      <c r="H5" s="442" t="s">
        <v>279</v>
      </c>
      <c r="I5" s="435"/>
    </row>
    <row r="6" spans="2:9" ht="18.75">
      <c r="B6" s="440"/>
      <c r="C6" s="441"/>
      <c r="D6" s="441"/>
      <c r="E6" s="441"/>
      <c r="F6" s="844">
        <v>19800000</v>
      </c>
      <c r="G6" s="845"/>
      <c r="H6" s="443" t="s">
        <v>279</v>
      </c>
      <c r="I6" s="435"/>
    </row>
    <row r="7" spans="2:9" ht="18.75">
      <c r="B7" s="436" t="s">
        <v>271</v>
      </c>
      <c r="C7" s="437"/>
      <c r="D7" s="437"/>
      <c r="E7" s="437"/>
      <c r="F7" s="848"/>
      <c r="G7" s="849"/>
      <c r="H7" s="442" t="s">
        <v>281</v>
      </c>
      <c r="I7" s="435"/>
    </row>
    <row r="8" spans="2:9" ht="18.75">
      <c r="B8" s="444" t="s">
        <v>282</v>
      </c>
      <c r="C8" s="441"/>
      <c r="D8" s="441"/>
      <c r="E8" s="441"/>
      <c r="F8" s="844">
        <v>990000</v>
      </c>
      <c r="G8" s="845"/>
      <c r="H8" s="443" t="s">
        <v>281</v>
      </c>
      <c r="I8" s="435"/>
    </row>
    <row r="9" spans="2:9" ht="19.5" thickBot="1">
      <c r="B9" s="445" t="s">
        <v>272</v>
      </c>
      <c r="C9" s="446"/>
      <c r="D9" s="446"/>
      <c r="E9" s="446"/>
      <c r="F9" s="846"/>
      <c r="G9" s="847"/>
      <c r="H9" s="447" t="s">
        <v>283</v>
      </c>
      <c r="I9" s="435"/>
    </row>
    <row r="11" ht="14.25" thickBot="1"/>
    <row r="12" spans="2:8" ht="23.25" customHeight="1">
      <c r="B12" s="448" t="s">
        <v>273</v>
      </c>
      <c r="C12" s="449"/>
      <c r="D12" s="449"/>
      <c r="E12" s="449"/>
      <c r="F12" s="449"/>
      <c r="G12" s="449"/>
      <c r="H12" s="450"/>
    </row>
    <row r="13" spans="2:8" ht="23.25" customHeight="1">
      <c r="B13" s="451" t="s">
        <v>274</v>
      </c>
      <c r="C13" s="452"/>
      <c r="D13" s="452"/>
      <c r="E13" s="452"/>
      <c r="F13" s="452"/>
      <c r="G13" s="452"/>
      <c r="H13" s="453"/>
    </row>
    <row r="14" spans="2:8" ht="23.25" customHeight="1">
      <c r="B14" s="451" t="s">
        <v>275</v>
      </c>
      <c r="C14" s="452"/>
      <c r="D14" s="452"/>
      <c r="E14" s="452"/>
      <c r="F14" s="452"/>
      <c r="G14" s="452"/>
      <c r="H14" s="453"/>
    </row>
    <row r="15" spans="2:8" ht="23.25" customHeight="1">
      <c r="B15" s="451" t="s">
        <v>265</v>
      </c>
      <c r="C15" s="452"/>
      <c r="D15" s="452"/>
      <c r="E15" s="452"/>
      <c r="F15" s="452"/>
      <c r="G15" s="452"/>
      <c r="H15" s="453"/>
    </row>
    <row r="16" spans="2:8" ht="23.25" customHeight="1">
      <c r="B16" s="454"/>
      <c r="C16" s="452"/>
      <c r="D16" s="452"/>
      <c r="E16" s="452"/>
      <c r="F16" s="452"/>
      <c r="G16" s="452"/>
      <c r="H16" s="453"/>
    </row>
    <row r="17" spans="2:8" ht="23.25" customHeight="1">
      <c r="B17" s="119"/>
      <c r="C17" s="4"/>
      <c r="D17" s="4"/>
      <c r="E17" s="4"/>
      <c r="F17" s="4"/>
      <c r="G17" s="4"/>
      <c r="H17" s="455"/>
    </row>
    <row r="18" spans="2:8" ht="23.25" customHeight="1">
      <c r="B18" s="456"/>
      <c r="C18" s="457"/>
      <c r="D18" s="457"/>
      <c r="E18" s="457"/>
      <c r="F18" s="457"/>
      <c r="G18" s="457"/>
      <c r="H18" s="458"/>
    </row>
    <row r="19" spans="2:8" ht="23.25" customHeight="1">
      <c r="B19" s="459" t="s">
        <v>717</v>
      </c>
      <c r="C19" s="460"/>
      <c r="D19" s="460"/>
      <c r="E19" s="460"/>
      <c r="F19" s="460"/>
      <c r="G19" s="460"/>
      <c r="H19" s="461"/>
    </row>
    <row r="20" spans="2:8" ht="23.25" customHeight="1">
      <c r="B20" s="451" t="s">
        <v>276</v>
      </c>
      <c r="C20" s="452"/>
      <c r="D20" s="452"/>
      <c r="E20" s="452"/>
      <c r="F20" s="452"/>
      <c r="G20" s="452"/>
      <c r="H20" s="453"/>
    </row>
    <row r="21" spans="2:8" ht="23.25" customHeight="1">
      <c r="B21" s="462"/>
      <c r="C21" s="452"/>
      <c r="D21" s="452"/>
      <c r="E21" s="452"/>
      <c r="F21" s="452"/>
      <c r="G21" s="452"/>
      <c r="H21" s="453"/>
    </row>
    <row r="22" spans="2:8" ht="23.25" customHeight="1" thickBot="1">
      <c r="B22" s="463"/>
      <c r="C22" s="464"/>
      <c r="D22" s="464"/>
      <c r="E22" s="464"/>
      <c r="F22" s="464"/>
      <c r="G22" s="464"/>
      <c r="H22" s="465"/>
    </row>
    <row r="24" ht="14.25" thickBot="1"/>
    <row r="25" spans="2:8" ht="18.75">
      <c r="B25" s="431"/>
      <c r="C25" s="466"/>
      <c r="D25" s="466"/>
      <c r="E25" s="466"/>
      <c r="F25" s="466"/>
      <c r="G25" s="466"/>
      <c r="H25" s="467"/>
    </row>
    <row r="26" spans="2:8" ht="18.75">
      <c r="B26" s="468" t="s">
        <v>266</v>
      </c>
      <c r="C26" s="469"/>
      <c r="D26" s="469"/>
      <c r="E26" s="469"/>
      <c r="F26" s="469"/>
      <c r="G26" s="469"/>
      <c r="H26" s="470"/>
    </row>
    <row r="27" spans="2:8" ht="18.75">
      <c r="B27" s="468" t="s">
        <v>267</v>
      </c>
      <c r="C27" s="469"/>
      <c r="D27" s="469"/>
      <c r="E27" s="469"/>
      <c r="F27" s="471" t="s">
        <v>268</v>
      </c>
      <c r="G27" s="472" t="s">
        <v>269</v>
      </c>
      <c r="H27" s="470"/>
    </row>
    <row r="28" spans="2:8" ht="18.75">
      <c r="B28" s="473"/>
      <c r="C28" s="474"/>
      <c r="D28" s="474"/>
      <c r="E28" s="474"/>
      <c r="F28" s="475"/>
      <c r="G28" s="476">
        <v>1</v>
      </c>
      <c r="H28" s="477"/>
    </row>
    <row r="29" spans="2:8" ht="18.75">
      <c r="B29" s="478" t="s">
        <v>718</v>
      </c>
      <c r="C29" s="479"/>
      <c r="D29" s="479"/>
      <c r="E29" s="479"/>
      <c r="F29" s="480" t="s">
        <v>435</v>
      </c>
      <c r="G29" s="481"/>
      <c r="H29" s="482"/>
    </row>
    <row r="30" spans="2:8" ht="18.75">
      <c r="B30" s="473"/>
      <c r="C30" s="474"/>
      <c r="D30" s="474"/>
      <c r="E30" s="474"/>
      <c r="F30" s="475"/>
      <c r="G30" s="476">
        <v>1</v>
      </c>
      <c r="H30" s="477"/>
    </row>
    <row r="31" spans="2:8" ht="18.75">
      <c r="B31" s="478" t="s">
        <v>277</v>
      </c>
      <c r="C31" s="479"/>
      <c r="D31" s="479"/>
      <c r="E31" s="479"/>
      <c r="F31" s="480" t="s">
        <v>435</v>
      </c>
      <c r="G31" s="481"/>
      <c r="H31" s="482"/>
    </row>
    <row r="32" spans="2:8" ht="18.75">
      <c r="B32" s="473"/>
      <c r="C32" s="474"/>
      <c r="D32" s="474"/>
      <c r="E32" s="474"/>
      <c r="F32" s="475"/>
      <c r="G32" s="476"/>
      <c r="H32" s="477"/>
    </row>
    <row r="33" spans="2:8" ht="18.75">
      <c r="B33" s="478"/>
      <c r="C33" s="479"/>
      <c r="D33" s="479"/>
      <c r="E33" s="479"/>
      <c r="F33" s="480"/>
      <c r="G33" s="483"/>
      <c r="H33" s="482"/>
    </row>
    <row r="34" spans="2:8" ht="18.75">
      <c r="B34" s="473"/>
      <c r="C34" s="474"/>
      <c r="D34" s="474"/>
      <c r="E34" s="474"/>
      <c r="F34" s="475"/>
      <c r="G34" s="476"/>
      <c r="H34" s="477"/>
    </row>
    <row r="35" spans="2:8" ht="18.75">
      <c r="B35" s="478"/>
      <c r="C35" s="479"/>
      <c r="D35" s="479"/>
      <c r="E35" s="479"/>
      <c r="F35" s="484"/>
      <c r="G35" s="483"/>
      <c r="H35" s="482"/>
    </row>
    <row r="36" spans="2:8" ht="18.75">
      <c r="B36" s="473"/>
      <c r="C36" s="474"/>
      <c r="D36" s="474"/>
      <c r="E36" s="474"/>
      <c r="F36" s="485"/>
      <c r="G36" s="486"/>
      <c r="H36" s="487"/>
    </row>
    <row r="37" spans="2:8" ht="19.5" thickBot="1">
      <c r="B37" s="463"/>
      <c r="C37" s="488"/>
      <c r="D37" s="488"/>
      <c r="E37" s="488"/>
      <c r="F37" s="489"/>
      <c r="G37" s="490"/>
      <c r="H37" s="491"/>
    </row>
    <row r="39" ht="13.5">
      <c r="B39" s="3" t="s">
        <v>278</v>
      </c>
    </row>
  </sheetData>
  <sheetProtection/>
  <mergeCells count="6">
    <mergeCell ref="F8:G8"/>
    <mergeCell ref="F9:G9"/>
    <mergeCell ref="F4:G4"/>
    <mergeCell ref="F5:G5"/>
    <mergeCell ref="F6:G6"/>
    <mergeCell ref="F7:G7"/>
  </mergeCells>
  <printOptions horizontalCentered="1"/>
  <pageMargins left="0.5905511811023623" right="0.3937007874015748" top="0.3937007874015748" bottom="0.3937007874015748" header="0.5118110236220472" footer="0.5118110236220472"/>
  <pageSetup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M33"/>
  <sheetViews>
    <sheetView tabSelected="1" zoomScaleSheetLayoutView="100" zoomScalePageLayoutView="0" workbookViewId="0" topLeftCell="A1">
      <selection activeCell="E6" sqref="E6:F6"/>
    </sheetView>
  </sheetViews>
  <sheetFormatPr defaultColWidth="9.00390625" defaultRowHeight="13.5"/>
  <cols>
    <col min="1" max="4" width="9.00390625" style="502" customWidth="1"/>
    <col min="5" max="13" width="5.625" style="502" customWidth="1"/>
    <col min="14" max="16384" width="9.00390625" style="502" customWidth="1"/>
  </cols>
  <sheetData>
    <row r="1" spans="1:12" ht="13.5">
      <c r="A1" s="522"/>
      <c r="B1" s="522"/>
      <c r="C1" s="522"/>
      <c r="D1" s="522"/>
      <c r="E1" s="522"/>
      <c r="F1" s="522"/>
      <c r="G1" s="522"/>
      <c r="H1" s="522"/>
      <c r="I1" s="515"/>
      <c r="J1" s="515"/>
      <c r="K1" s="515"/>
      <c r="L1" s="554" t="s">
        <v>845</v>
      </c>
    </row>
    <row r="2" spans="1:13" s="493" customFormat="1" ht="30" customHeight="1">
      <c r="A2" s="515"/>
      <c r="B2" s="903" t="s">
        <v>818</v>
      </c>
      <c r="C2" s="903"/>
      <c r="D2" s="903"/>
      <c r="E2" s="903"/>
      <c r="F2" s="903"/>
      <c r="G2" s="903"/>
      <c r="H2" s="903"/>
      <c r="I2" s="903"/>
      <c r="J2" s="903"/>
      <c r="K2" s="903"/>
      <c r="L2" s="903"/>
      <c r="M2" s="497"/>
    </row>
    <row r="3" spans="1:12" s="493" customFormat="1" ht="30" customHeight="1">
      <c r="A3" s="515"/>
      <c r="B3" s="904" t="s">
        <v>819</v>
      </c>
      <c r="C3" s="904"/>
      <c r="D3" s="904"/>
      <c r="E3" s="904"/>
      <c r="F3" s="904"/>
      <c r="G3" s="904"/>
      <c r="H3" s="904"/>
      <c r="I3" s="904"/>
      <c r="J3" s="904"/>
      <c r="K3" s="904"/>
      <c r="L3" s="904"/>
    </row>
    <row r="4" spans="1:12" s="493" customFormat="1" ht="30" customHeight="1">
      <c r="A4" s="515"/>
      <c r="B4" s="905" t="s">
        <v>820</v>
      </c>
      <c r="C4" s="905"/>
      <c r="D4" s="905"/>
      <c r="E4" s="905"/>
      <c r="F4" s="905"/>
      <c r="G4" s="905"/>
      <c r="H4" s="905"/>
      <c r="I4" s="905"/>
      <c r="J4" s="905"/>
      <c r="K4" s="905"/>
      <c r="L4" s="905"/>
    </row>
    <row r="5" spans="1:12" s="493" customFormat="1" ht="30" customHeight="1" thickBot="1">
      <c r="A5" s="515"/>
      <c r="B5" s="905"/>
      <c r="C5" s="905"/>
      <c r="D5" s="905"/>
      <c r="E5" s="905"/>
      <c r="F5" s="905"/>
      <c r="G5" s="905"/>
      <c r="H5" s="905"/>
      <c r="I5" s="905"/>
      <c r="J5" s="905"/>
      <c r="K5" s="905"/>
      <c r="L5" s="905"/>
    </row>
    <row r="6" spans="1:12" ht="30" customHeight="1">
      <c r="A6" s="522"/>
      <c r="B6" s="906" t="s">
        <v>437</v>
      </c>
      <c r="C6" s="907"/>
      <c r="D6" s="523"/>
      <c r="E6" s="946"/>
      <c r="F6" s="946"/>
      <c r="G6" s="524" t="s">
        <v>780</v>
      </c>
      <c r="H6" s="524"/>
      <c r="I6" s="524" t="s">
        <v>781</v>
      </c>
      <c r="J6" s="524"/>
      <c r="K6" s="524" t="s">
        <v>782</v>
      </c>
      <c r="L6" s="525"/>
    </row>
    <row r="7" spans="1:12" ht="30" customHeight="1">
      <c r="A7" s="522"/>
      <c r="B7" s="911" t="s">
        <v>816</v>
      </c>
      <c r="C7" s="912"/>
      <c r="D7" s="913" t="s">
        <v>817</v>
      </c>
      <c r="E7" s="914"/>
      <c r="F7" s="914"/>
      <c r="G7" s="914"/>
      <c r="H7" s="914"/>
      <c r="I7" s="914"/>
      <c r="J7" s="914"/>
      <c r="K7" s="914"/>
      <c r="L7" s="915"/>
    </row>
    <row r="8" spans="1:12" ht="30" customHeight="1">
      <c r="A8" s="522"/>
      <c r="B8" s="908" t="s">
        <v>358</v>
      </c>
      <c r="C8" s="909"/>
      <c r="D8" s="910"/>
      <c r="E8" s="877"/>
      <c r="F8" s="877"/>
      <c r="G8" s="877"/>
      <c r="H8" s="877"/>
      <c r="I8" s="877"/>
      <c r="J8" s="877"/>
      <c r="K8" s="877"/>
      <c r="L8" s="888"/>
    </row>
    <row r="9" spans="1:12" ht="30" customHeight="1">
      <c r="A9" s="522"/>
      <c r="B9" s="899" t="s">
        <v>175</v>
      </c>
      <c r="C9" s="900"/>
      <c r="D9" s="863"/>
      <c r="E9" s="864"/>
      <c r="F9" s="864"/>
      <c r="G9" s="864"/>
      <c r="H9" s="864"/>
      <c r="I9" s="864"/>
      <c r="J9" s="864"/>
      <c r="K9" s="864"/>
      <c r="L9" s="865"/>
    </row>
    <row r="10" spans="1:12" ht="30" customHeight="1">
      <c r="A10" s="522"/>
      <c r="B10" s="899" t="s">
        <v>784</v>
      </c>
      <c r="C10" s="900"/>
      <c r="D10" s="863"/>
      <c r="E10" s="864"/>
      <c r="F10" s="864"/>
      <c r="G10" s="864"/>
      <c r="H10" s="864"/>
      <c r="I10" s="864"/>
      <c r="J10" s="864"/>
      <c r="K10" s="864"/>
      <c r="L10" s="865"/>
    </row>
    <row r="11" spans="1:12" ht="30" customHeight="1">
      <c r="A11" s="522"/>
      <c r="B11" s="901" t="s">
        <v>810</v>
      </c>
      <c r="C11" s="902"/>
      <c r="D11" s="860"/>
      <c r="E11" s="861"/>
      <c r="F11" s="861"/>
      <c r="G11" s="861"/>
      <c r="H11" s="861"/>
      <c r="I11" s="861"/>
      <c r="J11" s="861"/>
      <c r="K11" s="861"/>
      <c r="L11" s="862"/>
    </row>
    <row r="12" spans="1:12" ht="30" customHeight="1">
      <c r="A12" s="522"/>
      <c r="B12" s="871" t="s">
        <v>164</v>
      </c>
      <c r="C12" s="872"/>
      <c r="D12" s="526"/>
      <c r="E12" s="890" t="s">
        <v>825</v>
      </c>
      <c r="F12" s="890"/>
      <c r="G12" s="527"/>
      <c r="H12" s="528" t="s">
        <v>786</v>
      </c>
      <c r="I12" s="528"/>
      <c r="J12" s="528"/>
      <c r="K12" s="528"/>
      <c r="L12" s="529" t="s">
        <v>811</v>
      </c>
    </row>
    <row r="13" spans="1:12" ht="30" customHeight="1">
      <c r="A13" s="522"/>
      <c r="B13" s="891" t="s">
        <v>787</v>
      </c>
      <c r="C13" s="892"/>
      <c r="D13" s="893"/>
      <c r="E13" s="894"/>
      <c r="F13" s="895"/>
      <c r="G13" s="528" t="s">
        <v>788</v>
      </c>
      <c r="H13" s="530" t="s">
        <v>789</v>
      </c>
      <c r="I13" s="528"/>
      <c r="J13" s="528" t="s">
        <v>473</v>
      </c>
      <c r="K13" s="528"/>
      <c r="L13" s="531" t="s">
        <v>62</v>
      </c>
    </row>
    <row r="14" spans="1:12" ht="30" customHeight="1">
      <c r="A14" s="522"/>
      <c r="B14" s="896" t="s">
        <v>790</v>
      </c>
      <c r="C14" s="532"/>
      <c r="D14" s="886" t="s">
        <v>791</v>
      </c>
      <c r="E14" s="886"/>
      <c r="F14" s="886"/>
      <c r="G14" s="886"/>
      <c r="H14" s="886"/>
      <c r="I14" s="886"/>
      <c r="J14" s="886"/>
      <c r="K14" s="886" t="s">
        <v>397</v>
      </c>
      <c r="L14" s="887"/>
    </row>
    <row r="15" spans="1:12" ht="30" customHeight="1">
      <c r="A15" s="522"/>
      <c r="B15" s="897"/>
      <c r="C15" s="533" t="s">
        <v>792</v>
      </c>
      <c r="D15" s="876"/>
      <c r="E15" s="877"/>
      <c r="F15" s="877"/>
      <c r="G15" s="877"/>
      <c r="H15" s="877"/>
      <c r="I15" s="877"/>
      <c r="J15" s="878"/>
      <c r="K15" s="876"/>
      <c r="L15" s="888"/>
    </row>
    <row r="16" spans="1:12" ht="30" customHeight="1">
      <c r="A16" s="522"/>
      <c r="B16" s="897"/>
      <c r="C16" s="534" t="s">
        <v>793</v>
      </c>
      <c r="D16" s="869"/>
      <c r="E16" s="864"/>
      <c r="F16" s="864"/>
      <c r="G16" s="864"/>
      <c r="H16" s="864"/>
      <c r="I16" s="864"/>
      <c r="J16" s="870"/>
      <c r="K16" s="869"/>
      <c r="L16" s="865"/>
    </row>
    <row r="17" spans="1:12" ht="30" customHeight="1">
      <c r="A17" s="522"/>
      <c r="B17" s="897"/>
      <c r="C17" s="534" t="s">
        <v>794</v>
      </c>
      <c r="D17" s="869"/>
      <c r="E17" s="864"/>
      <c r="F17" s="864"/>
      <c r="G17" s="864"/>
      <c r="H17" s="864"/>
      <c r="I17" s="864"/>
      <c r="J17" s="870"/>
      <c r="K17" s="869"/>
      <c r="L17" s="865"/>
    </row>
    <row r="18" spans="1:12" ht="30" customHeight="1">
      <c r="A18" s="522"/>
      <c r="B18" s="897"/>
      <c r="C18" s="534" t="s">
        <v>795</v>
      </c>
      <c r="D18" s="869"/>
      <c r="E18" s="864"/>
      <c r="F18" s="864"/>
      <c r="G18" s="864"/>
      <c r="H18" s="864"/>
      <c r="I18" s="864"/>
      <c r="J18" s="870"/>
      <c r="K18" s="869"/>
      <c r="L18" s="865"/>
    </row>
    <row r="19" spans="1:12" ht="30" customHeight="1" thickBot="1">
      <c r="A19" s="522"/>
      <c r="B19" s="898"/>
      <c r="C19" s="535" t="s">
        <v>796</v>
      </c>
      <c r="D19" s="867"/>
      <c r="E19" s="874"/>
      <c r="F19" s="874"/>
      <c r="G19" s="874"/>
      <c r="H19" s="874"/>
      <c r="I19" s="874"/>
      <c r="J19" s="875"/>
      <c r="K19" s="867"/>
      <c r="L19" s="868"/>
    </row>
    <row r="20" spans="1:12" ht="19.5" customHeight="1">
      <c r="A20" s="522"/>
      <c r="B20" s="536" t="s">
        <v>806</v>
      </c>
      <c r="C20" s="873" t="s">
        <v>798</v>
      </c>
      <c r="D20" s="873"/>
      <c r="E20" s="873"/>
      <c r="F20" s="873"/>
      <c r="G20" s="873"/>
      <c r="H20" s="873"/>
      <c r="I20" s="873"/>
      <c r="J20" s="873"/>
      <c r="K20" s="873"/>
      <c r="L20" s="873"/>
    </row>
    <row r="21" spans="1:12" ht="19.5" customHeight="1">
      <c r="A21" s="522"/>
      <c r="B21" s="536" t="s">
        <v>806</v>
      </c>
      <c r="C21" s="889" t="s">
        <v>799</v>
      </c>
      <c r="D21" s="889"/>
      <c r="E21" s="889"/>
      <c r="F21" s="889"/>
      <c r="G21" s="889"/>
      <c r="H21" s="889"/>
      <c r="I21" s="889"/>
      <c r="J21" s="889"/>
      <c r="K21" s="889"/>
      <c r="L21" s="889"/>
    </row>
    <row r="22" spans="1:12" ht="19.5" customHeight="1">
      <c r="A22" s="522"/>
      <c r="B22" s="536" t="s">
        <v>806</v>
      </c>
      <c r="C22" s="866" t="s">
        <v>800</v>
      </c>
      <c r="D22" s="866"/>
      <c r="E22" s="866"/>
      <c r="F22" s="866"/>
      <c r="G22" s="866"/>
      <c r="H22" s="866"/>
      <c r="I22" s="866"/>
      <c r="J22" s="866"/>
      <c r="K22" s="866"/>
      <c r="L22" s="866"/>
    </row>
    <row r="23" spans="1:12" ht="30" customHeight="1">
      <c r="A23" s="522"/>
      <c r="B23" s="537" t="s">
        <v>801</v>
      </c>
      <c r="C23" s="881" t="s">
        <v>812</v>
      </c>
      <c r="D23" s="881"/>
      <c r="E23" s="881"/>
      <c r="F23" s="881"/>
      <c r="G23" s="522"/>
      <c r="H23" s="522" t="s">
        <v>813</v>
      </c>
      <c r="I23" s="522"/>
      <c r="J23" s="522"/>
      <c r="K23" s="522"/>
      <c r="L23" s="522" t="s">
        <v>362</v>
      </c>
    </row>
    <row r="24" spans="1:12" s="495" customFormat="1" ht="19.5" customHeight="1">
      <c r="A24" s="517"/>
      <c r="B24" s="520" t="s">
        <v>692</v>
      </c>
      <c r="C24" s="515"/>
      <c r="D24" s="515"/>
      <c r="E24" s="859" t="s">
        <v>821</v>
      </c>
      <c r="F24" s="859"/>
      <c r="G24" s="859"/>
      <c r="H24" s="515"/>
      <c r="I24" s="515"/>
      <c r="J24" s="882"/>
      <c r="K24" s="882"/>
      <c r="L24" s="883"/>
    </row>
    <row r="25" spans="1:12" ht="30" customHeight="1">
      <c r="A25" s="522"/>
      <c r="B25" s="884" t="s">
        <v>127</v>
      </c>
      <c r="C25" s="885"/>
      <c r="D25" s="856"/>
      <c r="E25" s="857"/>
      <c r="F25" s="857"/>
      <c r="G25" s="858"/>
      <c r="H25" s="516"/>
      <c r="I25" s="516"/>
      <c r="J25" s="516"/>
      <c r="K25" s="516"/>
      <c r="L25" s="516"/>
    </row>
    <row r="26" spans="1:12" ht="30" customHeight="1">
      <c r="A26" s="522"/>
      <c r="B26" s="853" t="s">
        <v>123</v>
      </c>
      <c r="C26" s="855"/>
      <c r="D26" s="853"/>
      <c r="E26" s="854"/>
      <c r="F26" s="854"/>
      <c r="G26" s="855"/>
      <c r="H26" s="516"/>
      <c r="I26" s="850" t="s">
        <v>823</v>
      </c>
      <c r="J26" s="851"/>
      <c r="K26" s="851"/>
      <c r="L26" s="852"/>
    </row>
    <row r="27" spans="1:12" s="493" customFormat="1" ht="30" customHeight="1">
      <c r="A27" s="515"/>
      <c r="B27" s="879" t="s">
        <v>125</v>
      </c>
      <c r="C27" s="538" t="s">
        <v>170</v>
      </c>
      <c r="D27" s="539"/>
      <c r="E27" s="540"/>
      <c r="F27" s="540"/>
      <c r="G27" s="518" t="s">
        <v>822</v>
      </c>
      <c r="H27" s="541"/>
      <c r="I27" s="542"/>
      <c r="J27" s="541"/>
      <c r="K27" s="541"/>
      <c r="L27" s="543"/>
    </row>
    <row r="28" spans="1:12" s="493" customFormat="1" ht="30" customHeight="1">
      <c r="A28" s="515"/>
      <c r="B28" s="879"/>
      <c r="C28" s="544" t="s">
        <v>124</v>
      </c>
      <c r="D28" s="539"/>
      <c r="E28" s="540"/>
      <c r="F28" s="540"/>
      <c r="G28" s="518" t="s">
        <v>822</v>
      </c>
      <c r="H28" s="541"/>
      <c r="I28" s="542"/>
      <c r="J28" s="541"/>
      <c r="K28" s="541"/>
      <c r="L28" s="543"/>
    </row>
    <row r="29" spans="1:12" s="493" customFormat="1" ht="30" customHeight="1">
      <c r="A29" s="515"/>
      <c r="B29" s="879"/>
      <c r="C29" s="544" t="s">
        <v>617</v>
      </c>
      <c r="D29" s="539"/>
      <c r="E29" s="540"/>
      <c r="F29" s="540"/>
      <c r="G29" s="518" t="s">
        <v>822</v>
      </c>
      <c r="H29" s="541"/>
      <c r="I29" s="542"/>
      <c r="J29" s="541"/>
      <c r="K29" s="541"/>
      <c r="L29" s="543"/>
    </row>
    <row r="30" spans="1:12" s="493" customFormat="1" ht="30" customHeight="1">
      <c r="A30" s="515"/>
      <c r="B30" s="880"/>
      <c r="C30" s="545" t="s">
        <v>126</v>
      </c>
      <c r="D30" s="546"/>
      <c r="E30" s="547"/>
      <c r="F30" s="547"/>
      <c r="G30" s="519" t="s">
        <v>822</v>
      </c>
      <c r="H30" s="541"/>
      <c r="I30" s="548"/>
      <c r="J30" s="549"/>
      <c r="K30" s="549"/>
      <c r="L30" s="550"/>
    </row>
    <row r="31" spans="2:12" s="493" customFormat="1" ht="30" customHeight="1">
      <c r="B31" s="502"/>
      <c r="C31" s="502"/>
      <c r="D31" s="502"/>
      <c r="E31" s="502"/>
      <c r="F31" s="502"/>
      <c r="G31" s="502"/>
      <c r="H31" s="502"/>
      <c r="I31" s="502"/>
      <c r="J31" s="502"/>
      <c r="K31" s="502"/>
      <c r="L31" s="502"/>
    </row>
    <row r="32" spans="2:12" s="493" customFormat="1" ht="30" customHeight="1">
      <c r="B32" s="502"/>
      <c r="C32" s="502"/>
      <c r="D32" s="502"/>
      <c r="E32" s="502"/>
      <c r="F32" s="502"/>
      <c r="G32" s="502"/>
      <c r="H32" s="502"/>
      <c r="I32" s="502"/>
      <c r="J32" s="502"/>
      <c r="K32" s="502"/>
      <c r="L32" s="502"/>
    </row>
    <row r="33" spans="2:12" s="493" customFormat="1" ht="30" customHeight="1">
      <c r="B33" s="502"/>
      <c r="C33" s="502"/>
      <c r="D33" s="502"/>
      <c r="E33" s="502"/>
      <c r="F33" s="502"/>
      <c r="G33" s="502"/>
      <c r="H33" s="502"/>
      <c r="I33" s="502"/>
      <c r="J33" s="502"/>
      <c r="K33" s="502"/>
      <c r="L33" s="502"/>
    </row>
  </sheetData>
  <sheetProtection/>
  <mergeCells count="44">
    <mergeCell ref="B2:L2"/>
    <mergeCell ref="B3:L3"/>
    <mergeCell ref="B4:L5"/>
    <mergeCell ref="B6:C6"/>
    <mergeCell ref="B8:C8"/>
    <mergeCell ref="D8:L8"/>
    <mergeCell ref="B7:C7"/>
    <mergeCell ref="D7:L7"/>
    <mergeCell ref="E6:F6"/>
    <mergeCell ref="E12:F12"/>
    <mergeCell ref="B13:D13"/>
    <mergeCell ref="E13:F13"/>
    <mergeCell ref="B14:B19"/>
    <mergeCell ref="D14:J14"/>
    <mergeCell ref="B9:C9"/>
    <mergeCell ref="B10:C10"/>
    <mergeCell ref="B11:C11"/>
    <mergeCell ref="D9:L9"/>
    <mergeCell ref="B27:B30"/>
    <mergeCell ref="C23:F23"/>
    <mergeCell ref="J24:L24"/>
    <mergeCell ref="B25:C25"/>
    <mergeCell ref="B26:C26"/>
    <mergeCell ref="K14:L14"/>
    <mergeCell ref="K15:L15"/>
    <mergeCell ref="K16:L16"/>
    <mergeCell ref="K17:L17"/>
    <mergeCell ref="C21:L21"/>
    <mergeCell ref="C20:L20"/>
    <mergeCell ref="D19:J19"/>
    <mergeCell ref="D17:J17"/>
    <mergeCell ref="D16:J16"/>
    <mergeCell ref="D15:J15"/>
    <mergeCell ref="K18:L18"/>
    <mergeCell ref="I26:L26"/>
    <mergeCell ref="D26:G26"/>
    <mergeCell ref="D25:G25"/>
    <mergeCell ref="E24:G24"/>
    <mergeCell ref="D11:L11"/>
    <mergeCell ref="D10:L10"/>
    <mergeCell ref="C22:L22"/>
    <mergeCell ref="K19:L19"/>
    <mergeCell ref="D18:J18"/>
    <mergeCell ref="B12:C12"/>
  </mergeCells>
  <printOptions/>
  <pageMargins left="0.84" right="0.7" top="0.75" bottom="0.75" header="0.3" footer="0.3"/>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A2:P65"/>
  <sheetViews>
    <sheetView zoomScalePageLayoutView="0" workbookViewId="0" topLeftCell="A25">
      <selection activeCell="A25" sqref="A1:IV16384"/>
    </sheetView>
  </sheetViews>
  <sheetFormatPr defaultColWidth="9.00390625" defaultRowHeight="13.5"/>
  <cols>
    <col min="1" max="1" width="5.125" style="11" customWidth="1"/>
    <col min="2" max="2" width="9.00390625" style="11" customWidth="1"/>
    <col min="3" max="3" width="15.625" style="11" customWidth="1"/>
    <col min="4" max="6" width="9.625" style="11" customWidth="1"/>
    <col min="7" max="8" width="5.625" style="11" customWidth="1"/>
    <col min="9" max="9" width="8.625" style="11" customWidth="1"/>
    <col min="10" max="10" width="5.625" style="11" customWidth="1"/>
    <col min="11" max="11" width="8.625" style="11" customWidth="1"/>
    <col min="12" max="12" width="7.125" style="11" bestFit="1" customWidth="1"/>
    <col min="13" max="14" width="5.625" style="11" customWidth="1"/>
    <col min="15" max="35" width="4.625" style="11" customWidth="1"/>
    <col min="36" max="16384" width="9.00390625" style="11" customWidth="1"/>
  </cols>
  <sheetData>
    <row r="2" spans="2:16" s="6" customFormat="1" ht="12.75" customHeight="1">
      <c r="B2" s="6">
        <f>A2+1</f>
        <v>1</v>
      </c>
      <c r="C2" s="6">
        <f aca="true" t="shared" si="0" ref="C2:O2">B2+1</f>
        <v>2</v>
      </c>
      <c r="D2" s="6">
        <f t="shared" si="0"/>
        <v>3</v>
      </c>
      <c r="E2" s="6">
        <f t="shared" si="0"/>
        <v>4</v>
      </c>
      <c r="F2" s="6">
        <f t="shared" si="0"/>
        <v>5</v>
      </c>
      <c r="G2" s="6">
        <f t="shared" si="0"/>
        <v>6</v>
      </c>
      <c r="H2" s="94">
        <f t="shared" si="0"/>
        <v>7</v>
      </c>
      <c r="I2" s="94">
        <f t="shared" si="0"/>
        <v>8</v>
      </c>
      <c r="J2" s="94">
        <f t="shared" si="0"/>
        <v>9</v>
      </c>
      <c r="K2" s="94">
        <f>J2+1</f>
        <v>10</v>
      </c>
      <c r="L2" s="94">
        <f>K2+1</f>
        <v>11</v>
      </c>
      <c r="M2" s="94">
        <f>L2+1</f>
        <v>12</v>
      </c>
      <c r="N2" s="6">
        <f>M2+1</f>
        <v>13</v>
      </c>
      <c r="O2" s="6">
        <f t="shared" si="0"/>
        <v>14</v>
      </c>
      <c r="P2" s="6" t="s">
        <v>344</v>
      </c>
    </row>
    <row r="3" ht="12.75" customHeight="1"/>
    <row r="4" spans="7:14" ht="19.5" customHeight="1">
      <c r="G4" s="14"/>
      <c r="H4" s="14"/>
      <c r="I4" s="14"/>
      <c r="J4" s="14"/>
      <c r="K4" s="14"/>
      <c r="L4" s="14"/>
      <c r="M4" s="14"/>
      <c r="N4" s="14"/>
    </row>
    <row r="5" spans="1:13" ht="13.5" customHeight="1">
      <c r="A5" s="919"/>
      <c r="B5" s="916" t="e">
        <f>#REF!</f>
        <v>#REF!</v>
      </c>
      <c r="C5" s="924" t="s">
        <v>577</v>
      </c>
      <c r="D5" s="925"/>
      <c r="E5" s="925"/>
      <c r="F5" s="926"/>
      <c r="G5" s="933" t="s">
        <v>691</v>
      </c>
      <c r="H5" s="922" t="s">
        <v>430</v>
      </c>
      <c r="I5" s="923"/>
      <c r="J5" s="922" t="s">
        <v>431</v>
      </c>
      <c r="K5" s="923"/>
      <c r="L5" s="24"/>
      <c r="M5" s="24"/>
    </row>
    <row r="6" spans="1:13" ht="13.5" customHeight="1">
      <c r="A6" s="920"/>
      <c r="B6" s="917"/>
      <c r="C6" s="927"/>
      <c r="D6" s="928"/>
      <c r="E6" s="928"/>
      <c r="F6" s="929"/>
      <c r="G6" s="934"/>
      <c r="H6" s="30"/>
      <c r="I6" s="30"/>
      <c r="J6" s="95" t="s">
        <v>432</v>
      </c>
      <c r="K6" s="30">
        <v>1</v>
      </c>
      <c r="L6" s="30"/>
      <c r="M6" s="30"/>
    </row>
    <row r="7" spans="1:13" ht="13.5">
      <c r="A7" s="921"/>
      <c r="B7" s="918"/>
      <c r="C7" s="930"/>
      <c r="D7" s="931"/>
      <c r="E7" s="931"/>
      <c r="F7" s="932"/>
      <c r="G7" s="935"/>
      <c r="H7" s="30" t="s">
        <v>767</v>
      </c>
      <c r="I7" s="30" t="s">
        <v>374</v>
      </c>
      <c r="J7" s="30" t="s">
        <v>767</v>
      </c>
      <c r="K7" s="30" t="s">
        <v>374</v>
      </c>
      <c r="L7" s="29"/>
      <c r="M7" s="16"/>
    </row>
    <row r="8" spans="1:13" ht="13.5">
      <c r="A8" s="15">
        <v>1</v>
      </c>
      <c r="B8" s="15" t="e">
        <f>$B$5&amp;WIDECHAR(A8)</f>
        <v>#REF!</v>
      </c>
      <c r="C8" s="15" t="e">
        <f>IF(VLOOKUP($B8,c_bg,#REF!,FALSE)="","",VLOOKUP($B8,c_bg,#REF!,FALSE))</f>
        <v>#REF!</v>
      </c>
      <c r="D8" s="15" t="e">
        <f>IF(VLOOKUP($B8,c_bg,#REF!,FALSE)="","",VLOOKUP($B8,c_bg,#REF!,FALSE))</f>
        <v>#REF!</v>
      </c>
      <c r="E8" s="15" t="e">
        <f>IF(VLOOKUP($B8,c_bg,#REF!,FALSE)="","",VLOOKUP($B8,c_bg,#REF!,FALSE))</f>
        <v>#REF!</v>
      </c>
      <c r="F8" s="15" t="e">
        <f>IF(VLOOKUP($B8,c_bg,#REF!,FALSE)="","",VLOOKUP($B8,c_bg,#REF!,FALSE))</f>
        <v>#REF!</v>
      </c>
      <c r="G8" s="15" t="e">
        <f>IF(VLOOKUP($B8,c_bg,#REF!,FALSE)="","",VLOOKUP($B8,c_bg,#REF!,FALSE))</f>
        <v>#REF!</v>
      </c>
      <c r="H8" s="98" t="e">
        <f>IF(#REF!="","",#REF!)</f>
        <v>#REF!</v>
      </c>
      <c r="I8" s="26"/>
      <c r="J8" s="96" t="e">
        <f>IF(#REF!="","",#REF!)</f>
        <v>#REF!</v>
      </c>
      <c r="K8" s="26"/>
      <c r="L8" s="17"/>
      <c r="M8" s="26"/>
    </row>
    <row r="9" spans="1:13" ht="13.5">
      <c r="A9" s="15">
        <f aca="true" t="shared" si="1" ref="A9:A38">A8+1</f>
        <v>2</v>
      </c>
      <c r="B9" s="15" t="e">
        <f aca="true" t="shared" si="2" ref="B9:B63">$B$5&amp;WIDECHAR(A9)</f>
        <v>#REF!</v>
      </c>
      <c r="C9" s="15" t="e">
        <f>IF(VLOOKUP($B9,c_bg,#REF!,FALSE)="","",VLOOKUP($B9,c_bg,#REF!,FALSE))</f>
        <v>#REF!</v>
      </c>
      <c r="D9" s="15" t="e">
        <f>IF(VLOOKUP($B9,c_bg,#REF!,FALSE)="","",VLOOKUP($B9,c_bg,#REF!,FALSE))</f>
        <v>#REF!</v>
      </c>
      <c r="E9" s="15" t="e">
        <f>IF(VLOOKUP($B9,c_bg,#REF!,FALSE)="","",VLOOKUP($B9,c_bg,#REF!,FALSE))</f>
        <v>#REF!</v>
      </c>
      <c r="F9" s="15" t="e">
        <f>IF(VLOOKUP($B9,c_bg,#REF!,FALSE)="","",VLOOKUP($B9,c_bg,#REF!,FALSE))</f>
        <v>#REF!</v>
      </c>
      <c r="G9" s="15" t="e">
        <f>IF(VLOOKUP($B9,c_bg,#REF!,FALSE)="","",VLOOKUP($B9,c_bg,#REF!,FALSE))</f>
        <v>#REF!</v>
      </c>
      <c r="H9" s="98" t="e">
        <f>IF(#REF!="","",#REF!)</f>
        <v>#REF!</v>
      </c>
      <c r="I9" s="26"/>
      <c r="J9" s="96" t="e">
        <f>IF(#REF!="","",#REF!)</f>
        <v>#REF!</v>
      </c>
      <c r="K9" s="26"/>
      <c r="L9" s="17"/>
      <c r="M9" s="26"/>
    </row>
    <row r="10" spans="1:13" ht="13.5">
      <c r="A10" s="15">
        <f t="shared" si="1"/>
        <v>3</v>
      </c>
      <c r="B10" s="15" t="e">
        <f t="shared" si="2"/>
        <v>#REF!</v>
      </c>
      <c r="C10" s="15" t="e">
        <f>IF(VLOOKUP($B10,c_bg,#REF!,FALSE)="","",VLOOKUP($B10,c_bg,#REF!,FALSE))</f>
        <v>#REF!</v>
      </c>
      <c r="D10" s="15" t="e">
        <f>IF(VLOOKUP($B10,c_bg,#REF!,FALSE)="","",VLOOKUP($B10,c_bg,#REF!,FALSE))</f>
        <v>#REF!</v>
      </c>
      <c r="E10" s="15" t="e">
        <f>IF(VLOOKUP($B10,c_bg,#REF!,FALSE)="","",VLOOKUP($B10,c_bg,#REF!,FALSE))</f>
        <v>#REF!</v>
      </c>
      <c r="F10" s="15" t="e">
        <f>IF(VLOOKUP($B10,c_bg,#REF!,FALSE)="","",VLOOKUP($B10,c_bg,#REF!,FALSE))</f>
        <v>#REF!</v>
      </c>
      <c r="G10" s="15" t="e">
        <f>IF(VLOOKUP($B10,c_bg,#REF!,FALSE)="","",VLOOKUP($B10,c_bg,#REF!,FALSE))</f>
        <v>#REF!</v>
      </c>
      <c r="H10" s="98" t="e">
        <f>IF(#REF!="","",#REF!)</f>
        <v>#REF!</v>
      </c>
      <c r="I10" s="26"/>
      <c r="J10" s="96" t="e">
        <f>IF(#REF!="","",#REF!)</f>
        <v>#REF!</v>
      </c>
      <c r="K10" s="26"/>
      <c r="L10" s="17"/>
      <c r="M10" s="26"/>
    </row>
    <row r="11" spans="1:13" ht="13.5">
      <c r="A11" s="15">
        <f t="shared" si="1"/>
        <v>4</v>
      </c>
      <c r="B11" s="15" t="e">
        <f t="shared" si="2"/>
        <v>#REF!</v>
      </c>
      <c r="C11" s="15" t="e">
        <f>IF(VLOOKUP($B11,c_bg,#REF!,FALSE)="","",VLOOKUP($B11,c_bg,#REF!,FALSE))</f>
        <v>#REF!</v>
      </c>
      <c r="D11" s="15" t="e">
        <f>IF(VLOOKUP($B11,c_bg,#REF!,FALSE)="","",VLOOKUP($B11,c_bg,#REF!,FALSE))</f>
        <v>#REF!</v>
      </c>
      <c r="E11" s="15" t="e">
        <f>IF(VLOOKUP($B11,c_bg,#REF!,FALSE)="","",VLOOKUP($B11,c_bg,#REF!,FALSE))</f>
        <v>#REF!</v>
      </c>
      <c r="F11" s="15" t="e">
        <f>IF(VLOOKUP($B11,c_bg,#REF!,FALSE)="","",VLOOKUP($B11,c_bg,#REF!,FALSE))</f>
        <v>#REF!</v>
      </c>
      <c r="G11" s="15" t="e">
        <f>IF(VLOOKUP($B11,c_bg,#REF!,FALSE)="","",VLOOKUP($B11,c_bg,#REF!,FALSE))</f>
        <v>#REF!</v>
      </c>
      <c r="H11" s="98" t="e">
        <f>IF(#REF!="","",#REF!)</f>
        <v>#REF!</v>
      </c>
      <c r="I11" s="26"/>
      <c r="J11" s="96" t="e">
        <f>IF(#REF!="","",#REF!)</f>
        <v>#REF!</v>
      </c>
      <c r="K11" s="26"/>
      <c r="L11" s="17"/>
      <c r="M11" s="26"/>
    </row>
    <row r="12" spans="1:13" ht="13.5">
      <c r="A12" s="15">
        <f t="shared" si="1"/>
        <v>5</v>
      </c>
      <c r="B12" s="15" t="e">
        <f t="shared" si="2"/>
        <v>#REF!</v>
      </c>
      <c r="C12" s="15" t="e">
        <f>IF(VLOOKUP($B12,c_bg,#REF!,FALSE)="","",VLOOKUP($B12,c_bg,#REF!,FALSE))</f>
        <v>#REF!</v>
      </c>
      <c r="D12" s="15" t="e">
        <f>IF(VLOOKUP($B12,c_bg,#REF!,FALSE)="","",VLOOKUP($B12,c_bg,#REF!,FALSE))</f>
        <v>#REF!</v>
      </c>
      <c r="E12" s="15" t="e">
        <f>IF(VLOOKUP($B12,c_bg,#REF!,FALSE)="","",VLOOKUP($B12,c_bg,#REF!,FALSE))</f>
        <v>#REF!</v>
      </c>
      <c r="F12" s="15" t="e">
        <f>IF(VLOOKUP($B12,c_bg,#REF!,FALSE)="","",VLOOKUP($B12,c_bg,#REF!,FALSE))</f>
        <v>#REF!</v>
      </c>
      <c r="G12" s="15" t="e">
        <f>IF(VLOOKUP($B12,c_bg,#REF!,FALSE)="","",VLOOKUP($B12,c_bg,#REF!,FALSE))</f>
        <v>#REF!</v>
      </c>
      <c r="H12" s="98" t="e">
        <f>IF(#REF!="","",#REF!)</f>
        <v>#REF!</v>
      </c>
      <c r="I12" s="26"/>
      <c r="J12" s="96" t="e">
        <f>IF(#REF!="","",#REF!)</f>
        <v>#REF!</v>
      </c>
      <c r="K12" s="26"/>
      <c r="L12" s="17"/>
      <c r="M12" s="26"/>
    </row>
    <row r="13" spans="1:13" ht="13.5">
      <c r="A13" s="15">
        <f t="shared" si="1"/>
        <v>6</v>
      </c>
      <c r="B13" s="15" t="e">
        <f t="shared" si="2"/>
        <v>#REF!</v>
      </c>
      <c r="C13" s="15" t="e">
        <f>IF(VLOOKUP($B13,c_bg,#REF!,FALSE)="","",VLOOKUP($B13,c_bg,#REF!,FALSE))</f>
        <v>#REF!</v>
      </c>
      <c r="D13" s="15" t="e">
        <f>IF(VLOOKUP($B13,c_bg,#REF!,FALSE)="","",VLOOKUP($B13,c_bg,#REF!,FALSE))</f>
        <v>#REF!</v>
      </c>
      <c r="E13" s="15" t="e">
        <f>IF(VLOOKUP($B13,c_bg,#REF!,FALSE)="","",VLOOKUP($B13,c_bg,#REF!,FALSE))</f>
        <v>#REF!</v>
      </c>
      <c r="F13" s="15" t="e">
        <f>IF(VLOOKUP($B13,c_bg,#REF!,FALSE)="","",VLOOKUP($B13,c_bg,#REF!,FALSE))</f>
        <v>#REF!</v>
      </c>
      <c r="G13" s="15" t="e">
        <f>IF(VLOOKUP($B13,c_bg,#REF!,FALSE)="","",VLOOKUP($B13,c_bg,#REF!,FALSE))</f>
        <v>#REF!</v>
      </c>
      <c r="H13" s="98" t="e">
        <f>IF(#REF!="","",#REF!)</f>
        <v>#REF!</v>
      </c>
      <c r="I13" s="26"/>
      <c r="J13" s="96" t="e">
        <f>IF(#REF!="","",#REF!)</f>
        <v>#REF!</v>
      </c>
      <c r="K13" s="26"/>
      <c r="L13" s="17"/>
      <c r="M13" s="26"/>
    </row>
    <row r="14" spans="1:13" ht="13.5">
      <c r="A14" s="15">
        <f t="shared" si="1"/>
        <v>7</v>
      </c>
      <c r="B14" s="15" t="e">
        <f t="shared" si="2"/>
        <v>#REF!</v>
      </c>
      <c r="C14" s="15" t="e">
        <f>IF(VLOOKUP($B14,c_bg,#REF!,FALSE)="","",VLOOKUP($B14,c_bg,#REF!,FALSE))</f>
        <v>#REF!</v>
      </c>
      <c r="D14" s="15" t="e">
        <f>IF(VLOOKUP($B14,c_bg,#REF!,FALSE)="","",VLOOKUP($B14,c_bg,#REF!,FALSE))</f>
        <v>#REF!</v>
      </c>
      <c r="E14" s="15" t="e">
        <f>IF(VLOOKUP($B14,c_bg,#REF!,FALSE)="","",VLOOKUP($B14,c_bg,#REF!,FALSE))</f>
        <v>#REF!</v>
      </c>
      <c r="F14" s="15" t="e">
        <f>IF(VLOOKUP($B14,c_bg,#REF!,FALSE)="","",VLOOKUP($B14,c_bg,#REF!,FALSE))</f>
        <v>#REF!</v>
      </c>
      <c r="G14" s="15" t="e">
        <f>IF(VLOOKUP($B14,c_bg,#REF!,FALSE)="","",VLOOKUP($B14,c_bg,#REF!,FALSE))</f>
        <v>#REF!</v>
      </c>
      <c r="H14" s="102"/>
      <c r="I14" s="26"/>
      <c r="J14" s="96"/>
      <c r="K14" s="26"/>
      <c r="L14" s="17"/>
      <c r="M14" s="26"/>
    </row>
    <row r="15" spans="1:13" ht="13.5">
      <c r="A15" s="15">
        <f t="shared" si="1"/>
        <v>8</v>
      </c>
      <c r="B15" s="15" t="e">
        <f t="shared" si="2"/>
        <v>#REF!</v>
      </c>
      <c r="C15" s="15" t="e">
        <f>IF(VLOOKUP($B15,c_bg,#REF!,FALSE)="","",VLOOKUP($B15,c_bg,#REF!,FALSE))</f>
        <v>#REF!</v>
      </c>
      <c r="D15" s="15" t="e">
        <f>IF(VLOOKUP($B15,c_bg,#REF!,FALSE)="","",VLOOKUP($B15,c_bg,#REF!,FALSE))</f>
        <v>#REF!</v>
      </c>
      <c r="E15" s="15" t="e">
        <f>IF(VLOOKUP($B15,c_bg,#REF!,FALSE)="","",VLOOKUP($B15,c_bg,#REF!,FALSE))</f>
        <v>#REF!</v>
      </c>
      <c r="F15" s="15" t="e">
        <f>IF(VLOOKUP($B15,c_bg,#REF!,FALSE)="","",VLOOKUP($B15,c_bg,#REF!,FALSE))</f>
        <v>#REF!</v>
      </c>
      <c r="G15" s="15" t="e">
        <f>IF(VLOOKUP($B15,c_bg,#REF!,FALSE)="","",VLOOKUP($B15,c_bg,#REF!,FALSE))</f>
        <v>#REF!</v>
      </c>
      <c r="H15" s="102"/>
      <c r="I15" s="26"/>
      <c r="J15" s="96"/>
      <c r="K15" s="26"/>
      <c r="L15" s="17"/>
      <c r="M15" s="26"/>
    </row>
    <row r="16" spans="1:13" ht="13.5">
      <c r="A16" s="15">
        <f t="shared" si="1"/>
        <v>9</v>
      </c>
      <c r="B16" s="15" t="e">
        <f t="shared" si="2"/>
        <v>#REF!</v>
      </c>
      <c r="C16" s="15" t="e">
        <f>IF(VLOOKUP($B16,c_bg,#REF!,FALSE)="","",VLOOKUP($B16,c_bg,#REF!,FALSE))</f>
        <v>#REF!</v>
      </c>
      <c r="D16" s="15" t="e">
        <f>IF(VLOOKUP($B16,c_bg,#REF!,FALSE)="","",VLOOKUP($B16,c_bg,#REF!,FALSE))</f>
        <v>#REF!</v>
      </c>
      <c r="E16" s="15" t="e">
        <f>IF(VLOOKUP($B16,c_bg,#REF!,FALSE)="","",VLOOKUP($B16,c_bg,#REF!,FALSE))</f>
        <v>#REF!</v>
      </c>
      <c r="F16" s="15" t="e">
        <f>IF(VLOOKUP($B16,c_bg,#REF!,FALSE)="","",VLOOKUP($B16,c_bg,#REF!,FALSE))</f>
        <v>#REF!</v>
      </c>
      <c r="G16" s="15" t="e">
        <f>IF(VLOOKUP($B16,c_bg,#REF!,FALSE)="","",VLOOKUP($B16,c_bg,#REF!,FALSE))</f>
        <v>#REF!</v>
      </c>
      <c r="H16" s="98" t="e">
        <f>IF(#REF!="","",#REF!)</f>
        <v>#REF!</v>
      </c>
      <c r="I16" s="26"/>
      <c r="J16" s="96" t="e">
        <f>IF(#REF!="","",#REF!)</f>
        <v>#REF!</v>
      </c>
      <c r="K16" s="26"/>
      <c r="L16" s="17"/>
      <c r="M16" s="26"/>
    </row>
    <row r="17" spans="1:13" ht="13.5">
      <c r="A17" s="15">
        <f t="shared" si="1"/>
        <v>10</v>
      </c>
      <c r="B17" s="15" t="e">
        <f t="shared" si="2"/>
        <v>#REF!</v>
      </c>
      <c r="C17" s="15" t="e">
        <f>IF(VLOOKUP($B17,c_bg,#REF!,FALSE)="","",VLOOKUP($B17,c_bg,#REF!,FALSE))</f>
        <v>#REF!</v>
      </c>
      <c r="D17" s="15" t="e">
        <f>IF(VLOOKUP($B17,c_bg,#REF!,FALSE)="","",VLOOKUP($B17,c_bg,#REF!,FALSE))</f>
        <v>#REF!</v>
      </c>
      <c r="E17" s="15" t="e">
        <f>IF(VLOOKUP($B17,c_bg,#REF!,FALSE)="","",VLOOKUP($B17,c_bg,#REF!,FALSE))</f>
        <v>#REF!</v>
      </c>
      <c r="F17" s="15" t="e">
        <f>IF(VLOOKUP($B17,c_bg,#REF!,FALSE)="","",VLOOKUP($B17,c_bg,#REF!,FALSE))</f>
        <v>#REF!</v>
      </c>
      <c r="G17" s="15" t="e">
        <f>IF(VLOOKUP($B17,c_bg,#REF!,FALSE)="","",VLOOKUP($B17,c_bg,#REF!,FALSE))</f>
        <v>#REF!</v>
      </c>
      <c r="H17" s="98" t="e">
        <f>IF(#REF!="","",#REF!)</f>
        <v>#REF!</v>
      </c>
      <c r="I17" s="26"/>
      <c r="J17" s="96" t="e">
        <f>IF(#REF!="","",#REF!)</f>
        <v>#REF!</v>
      </c>
      <c r="K17" s="26"/>
      <c r="L17" s="17"/>
      <c r="M17" s="26"/>
    </row>
    <row r="18" spans="1:13" ht="13.5">
      <c r="A18" s="15">
        <f t="shared" si="1"/>
        <v>11</v>
      </c>
      <c r="B18" s="15" t="e">
        <f t="shared" si="2"/>
        <v>#REF!</v>
      </c>
      <c r="C18" s="15" t="e">
        <f>IF(VLOOKUP($B18,c_bg,#REF!,FALSE)="","",VLOOKUP($B18,c_bg,#REF!,FALSE))</f>
        <v>#REF!</v>
      </c>
      <c r="D18" s="15" t="e">
        <f>IF(VLOOKUP($B18,c_bg,#REF!,FALSE)="","",VLOOKUP($B18,c_bg,#REF!,FALSE))</f>
        <v>#REF!</v>
      </c>
      <c r="E18" s="15" t="e">
        <f>IF(VLOOKUP($B18,c_bg,#REF!,FALSE)="","",VLOOKUP($B18,c_bg,#REF!,FALSE))</f>
        <v>#REF!</v>
      </c>
      <c r="F18" s="15" t="e">
        <f>IF(VLOOKUP($B18,c_bg,#REF!,FALSE)="","",VLOOKUP($B18,c_bg,#REF!,FALSE))</f>
        <v>#REF!</v>
      </c>
      <c r="G18" s="15" t="e">
        <f>IF(VLOOKUP($B18,c_bg,#REF!,FALSE)="","",VLOOKUP($B18,c_bg,#REF!,FALSE))</f>
        <v>#REF!</v>
      </c>
      <c r="H18" s="98" t="e">
        <f>IF(#REF!="","",#REF!)</f>
        <v>#REF!</v>
      </c>
      <c r="I18" s="26"/>
      <c r="J18" s="96" t="e">
        <f>IF(#REF!="","",#REF!)</f>
        <v>#REF!</v>
      </c>
      <c r="K18" s="26"/>
      <c r="L18" s="17"/>
      <c r="M18" s="26"/>
    </row>
    <row r="19" spans="1:13" ht="13.5">
      <c r="A19" s="15">
        <f t="shared" si="1"/>
        <v>12</v>
      </c>
      <c r="B19" s="15" t="e">
        <f t="shared" si="2"/>
        <v>#REF!</v>
      </c>
      <c r="C19" s="15" t="e">
        <f>IF(VLOOKUP($B19,c_bg,#REF!,FALSE)="","",VLOOKUP($B19,c_bg,#REF!,FALSE))</f>
        <v>#REF!</v>
      </c>
      <c r="D19" s="15" t="e">
        <f>IF(VLOOKUP($B19,c_bg,#REF!,FALSE)="","",VLOOKUP($B19,c_bg,#REF!,FALSE))</f>
        <v>#REF!</v>
      </c>
      <c r="E19" s="15" t="e">
        <f>IF(VLOOKUP($B19,c_bg,#REF!,FALSE)="","",VLOOKUP($B19,c_bg,#REF!,FALSE))</f>
        <v>#REF!</v>
      </c>
      <c r="F19" s="15" t="e">
        <f>IF(VLOOKUP($B19,c_bg,#REF!,FALSE)="","",VLOOKUP($B19,c_bg,#REF!,FALSE))</f>
        <v>#REF!</v>
      </c>
      <c r="G19" s="15" t="e">
        <f>IF(VLOOKUP($B19,c_bg,#REF!,FALSE)="","",VLOOKUP($B19,c_bg,#REF!,FALSE))</f>
        <v>#REF!</v>
      </c>
      <c r="H19" s="98" t="e">
        <f>IF(#REF!="","",#REF!)</f>
        <v>#REF!</v>
      </c>
      <c r="I19" s="26"/>
      <c r="J19" s="96" t="e">
        <f>IF(#REF!="","",#REF!)</f>
        <v>#REF!</v>
      </c>
      <c r="K19" s="26"/>
      <c r="L19" s="17"/>
      <c r="M19" s="26"/>
    </row>
    <row r="20" spans="1:13" ht="13.5">
      <c r="A20" s="15">
        <f t="shared" si="1"/>
        <v>13</v>
      </c>
      <c r="B20" s="15" t="e">
        <f t="shared" si="2"/>
        <v>#REF!</v>
      </c>
      <c r="C20" s="15" t="e">
        <f>IF(VLOOKUP($B20,c_bg,#REF!,FALSE)="","",VLOOKUP($B20,c_bg,#REF!,FALSE))</f>
        <v>#REF!</v>
      </c>
      <c r="D20" s="15" t="e">
        <f>IF(VLOOKUP($B20,c_bg,#REF!,FALSE)="","",VLOOKUP($B20,c_bg,#REF!,FALSE))</f>
        <v>#REF!</v>
      </c>
      <c r="E20" s="15" t="e">
        <f>IF(VLOOKUP($B20,c_bg,#REF!,FALSE)="","",VLOOKUP($B20,c_bg,#REF!,FALSE))</f>
        <v>#REF!</v>
      </c>
      <c r="F20" s="15" t="e">
        <f>IF(VLOOKUP($B20,c_bg,#REF!,FALSE)="","",VLOOKUP($B20,c_bg,#REF!,FALSE))</f>
        <v>#REF!</v>
      </c>
      <c r="G20" s="15" t="e">
        <f>IF(VLOOKUP($B20,c_bg,#REF!,FALSE)="","",VLOOKUP($B20,c_bg,#REF!,FALSE))</f>
        <v>#REF!</v>
      </c>
      <c r="H20" s="98" t="e">
        <f>IF(#REF!="","",#REF!)</f>
        <v>#REF!</v>
      </c>
      <c r="I20" s="26"/>
      <c r="J20" s="96" t="e">
        <f>IF(#REF!="","",#REF!)</f>
        <v>#REF!</v>
      </c>
      <c r="K20" s="26"/>
      <c r="L20" s="17"/>
      <c r="M20" s="26"/>
    </row>
    <row r="21" spans="1:13" ht="13.5">
      <c r="A21" s="15">
        <f t="shared" si="1"/>
        <v>14</v>
      </c>
      <c r="B21" s="15" t="e">
        <f t="shared" si="2"/>
        <v>#REF!</v>
      </c>
      <c r="C21" s="15" t="e">
        <f>IF(VLOOKUP($B21,c_bg,#REF!,FALSE)="","",VLOOKUP($B21,c_bg,#REF!,FALSE))</f>
        <v>#REF!</v>
      </c>
      <c r="D21" s="15" t="e">
        <f>IF(VLOOKUP($B21,c_bg,#REF!,FALSE)="","",VLOOKUP($B21,c_bg,#REF!,FALSE))</f>
        <v>#REF!</v>
      </c>
      <c r="E21" s="15" t="e">
        <f>IF(VLOOKUP($B21,c_bg,#REF!,FALSE)="","",VLOOKUP($B21,c_bg,#REF!,FALSE))</f>
        <v>#REF!</v>
      </c>
      <c r="F21" s="15" t="e">
        <f>IF(VLOOKUP($B21,c_bg,#REF!,FALSE)="","",VLOOKUP($B21,c_bg,#REF!,FALSE))</f>
        <v>#REF!</v>
      </c>
      <c r="G21" s="15" t="e">
        <f>IF(VLOOKUP($B21,c_bg,#REF!,FALSE)="","",VLOOKUP($B21,c_bg,#REF!,FALSE))</f>
        <v>#REF!</v>
      </c>
      <c r="H21" s="98" t="e">
        <f>IF(#REF!="","",#REF!)</f>
        <v>#REF!</v>
      </c>
      <c r="I21" s="26"/>
      <c r="J21" s="96" t="e">
        <f>IF(#REF!="","",#REF!)</f>
        <v>#REF!</v>
      </c>
      <c r="K21" s="26"/>
      <c r="L21" s="17"/>
      <c r="M21" s="26"/>
    </row>
    <row r="22" spans="1:13" ht="13.5">
      <c r="A22" s="15">
        <f t="shared" si="1"/>
        <v>15</v>
      </c>
      <c r="B22" s="15" t="e">
        <f t="shared" si="2"/>
        <v>#REF!</v>
      </c>
      <c r="C22" s="15" t="e">
        <f>IF(VLOOKUP($B22,c_bg,#REF!,FALSE)="","",VLOOKUP($B22,c_bg,#REF!,FALSE))</f>
        <v>#REF!</v>
      </c>
      <c r="D22" s="15" t="e">
        <f>IF(VLOOKUP($B22,c_bg,#REF!,FALSE)="","",VLOOKUP($B22,c_bg,#REF!,FALSE))</f>
        <v>#REF!</v>
      </c>
      <c r="E22" s="15" t="e">
        <f>IF(VLOOKUP($B22,c_bg,#REF!,FALSE)="","",VLOOKUP($B22,c_bg,#REF!,FALSE))</f>
        <v>#REF!</v>
      </c>
      <c r="F22" s="15" t="e">
        <f>IF(VLOOKUP($B22,c_bg,#REF!,FALSE)="","",VLOOKUP($B22,c_bg,#REF!,FALSE))</f>
        <v>#REF!</v>
      </c>
      <c r="G22" s="15" t="e">
        <f>IF(VLOOKUP($B22,c_bg,#REF!,FALSE)="","",VLOOKUP($B22,c_bg,#REF!,FALSE))</f>
        <v>#REF!</v>
      </c>
      <c r="H22" s="98"/>
      <c r="I22" s="26"/>
      <c r="J22" s="96" t="e">
        <f>IF(#REF!="","",#REF!)</f>
        <v>#REF!</v>
      </c>
      <c r="K22" s="26"/>
      <c r="L22" s="17"/>
      <c r="M22" s="26"/>
    </row>
    <row r="23" spans="1:13" ht="13.5">
      <c r="A23" s="15">
        <f t="shared" si="1"/>
        <v>16</v>
      </c>
      <c r="B23" s="15" t="e">
        <f t="shared" si="2"/>
        <v>#REF!</v>
      </c>
      <c r="C23" s="15" t="e">
        <f>IF(VLOOKUP($B23,c_bg,#REF!,FALSE)="","",VLOOKUP($B23,c_bg,#REF!,FALSE))</f>
        <v>#REF!</v>
      </c>
      <c r="D23" s="15" t="e">
        <f>IF(VLOOKUP($B23,c_bg,#REF!,FALSE)="","",VLOOKUP($B23,c_bg,#REF!,FALSE))</f>
        <v>#REF!</v>
      </c>
      <c r="E23" s="15" t="e">
        <f>IF(VLOOKUP($B23,c_bg,#REF!,FALSE)="","",VLOOKUP($B23,c_bg,#REF!,FALSE))</f>
        <v>#REF!</v>
      </c>
      <c r="F23" s="15" t="e">
        <f>IF(VLOOKUP($B23,c_bg,#REF!,FALSE)="","",VLOOKUP($B23,c_bg,#REF!,FALSE))</f>
        <v>#REF!</v>
      </c>
      <c r="G23" s="15" t="e">
        <f>IF(VLOOKUP($B23,c_bg,#REF!,FALSE)="","",VLOOKUP($B23,c_bg,#REF!,FALSE))</f>
        <v>#REF!</v>
      </c>
      <c r="H23" s="102"/>
      <c r="I23" s="26"/>
      <c r="J23" s="96"/>
      <c r="K23" s="26"/>
      <c r="L23" s="17"/>
      <c r="M23" s="26"/>
    </row>
    <row r="24" spans="1:13" ht="13.5">
      <c r="A24" s="15">
        <f t="shared" si="1"/>
        <v>17</v>
      </c>
      <c r="B24" s="15" t="e">
        <f t="shared" si="2"/>
        <v>#REF!</v>
      </c>
      <c r="C24" s="15" t="e">
        <f>IF(VLOOKUP($B24,c_bg,#REF!,FALSE)="","",VLOOKUP($B24,c_bg,#REF!,FALSE))</f>
        <v>#REF!</v>
      </c>
      <c r="D24" s="15" t="e">
        <f>IF(VLOOKUP($B24,c_bg,#REF!,FALSE)="","",VLOOKUP($B24,c_bg,#REF!,FALSE))</f>
        <v>#REF!</v>
      </c>
      <c r="E24" s="15" t="e">
        <f>IF(VLOOKUP($B24,c_bg,#REF!,FALSE)="","",VLOOKUP($B24,c_bg,#REF!,FALSE))</f>
        <v>#REF!</v>
      </c>
      <c r="F24" s="15" t="e">
        <f>IF(VLOOKUP($B24,c_bg,#REF!,FALSE)="","",VLOOKUP($B24,c_bg,#REF!,FALSE))</f>
        <v>#REF!</v>
      </c>
      <c r="G24" s="15" t="e">
        <f>IF(VLOOKUP($B24,c_bg,#REF!,FALSE)="","",VLOOKUP($B24,c_bg,#REF!,FALSE))</f>
        <v>#REF!</v>
      </c>
      <c r="H24" s="98" t="e">
        <f>IF(#REF!="","",#REF!)</f>
        <v>#REF!</v>
      </c>
      <c r="I24" s="26"/>
      <c r="J24" s="96" t="e">
        <f>IF(#REF!="","",#REF!)</f>
        <v>#REF!</v>
      </c>
      <c r="K24" s="26"/>
      <c r="L24" s="17"/>
      <c r="M24" s="26"/>
    </row>
    <row r="25" spans="1:13" ht="13.5">
      <c r="A25" s="15">
        <f t="shared" si="1"/>
        <v>18</v>
      </c>
      <c r="B25" s="15" t="e">
        <f t="shared" si="2"/>
        <v>#REF!</v>
      </c>
      <c r="C25" s="15" t="e">
        <f>IF(VLOOKUP($B25,c_bg,#REF!,FALSE)="","",VLOOKUP($B25,c_bg,#REF!,FALSE))</f>
        <v>#REF!</v>
      </c>
      <c r="D25" s="15" t="e">
        <f>IF(VLOOKUP($B25,c_bg,#REF!,FALSE)="","",VLOOKUP($B25,c_bg,#REF!,FALSE))</f>
        <v>#REF!</v>
      </c>
      <c r="E25" s="15" t="e">
        <f>IF(VLOOKUP($B25,c_bg,#REF!,FALSE)="","",VLOOKUP($B25,c_bg,#REF!,FALSE))</f>
        <v>#REF!</v>
      </c>
      <c r="F25" s="15" t="e">
        <f>IF(VLOOKUP($B25,c_bg,#REF!,FALSE)="","",VLOOKUP($B25,c_bg,#REF!,FALSE))</f>
        <v>#REF!</v>
      </c>
      <c r="G25" s="15" t="e">
        <f>IF(VLOOKUP($B25,c_bg,#REF!,FALSE)="","",VLOOKUP($B25,c_bg,#REF!,FALSE))</f>
        <v>#REF!</v>
      </c>
      <c r="H25" s="98" t="e">
        <f>IF(#REF!="","",#REF!)</f>
        <v>#REF!</v>
      </c>
      <c r="I25" s="26"/>
      <c r="J25" s="96" t="e">
        <f>IF(#REF!="","",#REF!)</f>
        <v>#REF!</v>
      </c>
      <c r="K25" s="26"/>
      <c r="L25" s="17"/>
      <c r="M25" s="26"/>
    </row>
    <row r="26" spans="1:13" ht="13.5">
      <c r="A26" s="15">
        <f t="shared" si="1"/>
        <v>19</v>
      </c>
      <c r="B26" s="15" t="e">
        <f t="shared" si="2"/>
        <v>#REF!</v>
      </c>
      <c r="C26" s="15" t="e">
        <f>IF(VLOOKUP($B26,c_bg,#REF!,FALSE)="","",VLOOKUP($B26,c_bg,#REF!,FALSE))</f>
        <v>#REF!</v>
      </c>
      <c r="D26" s="15" t="e">
        <f>IF(VLOOKUP($B26,c_bg,#REF!,FALSE)="","",VLOOKUP($B26,c_bg,#REF!,FALSE))</f>
        <v>#REF!</v>
      </c>
      <c r="E26" s="15" t="e">
        <f>IF(VLOOKUP($B26,c_bg,#REF!,FALSE)="","",VLOOKUP($B26,c_bg,#REF!,FALSE))</f>
        <v>#REF!</v>
      </c>
      <c r="F26" s="15" t="e">
        <f>IF(VLOOKUP($B26,c_bg,#REF!,FALSE)="","",VLOOKUP($B26,c_bg,#REF!,FALSE))</f>
        <v>#REF!</v>
      </c>
      <c r="G26" s="15" t="e">
        <f>IF(VLOOKUP($B26,c_bg,#REF!,FALSE)="","",VLOOKUP($B26,c_bg,#REF!,FALSE))</f>
        <v>#REF!</v>
      </c>
      <c r="H26" s="98" t="e">
        <f>IF(#REF!="","",#REF!)</f>
        <v>#REF!</v>
      </c>
      <c r="I26" s="26"/>
      <c r="J26" s="96" t="e">
        <f>IF(#REF!="","",#REF!)</f>
        <v>#REF!</v>
      </c>
      <c r="K26" s="26"/>
      <c r="L26" s="17"/>
      <c r="M26" s="26"/>
    </row>
    <row r="27" spans="1:13" ht="13.5">
      <c r="A27" s="15">
        <f t="shared" si="1"/>
        <v>20</v>
      </c>
      <c r="B27" s="15" t="e">
        <f t="shared" si="2"/>
        <v>#REF!</v>
      </c>
      <c r="C27" s="15" t="e">
        <f>IF(VLOOKUP($B27,c_bg,#REF!,FALSE)="","",VLOOKUP($B27,c_bg,#REF!,FALSE))</f>
        <v>#REF!</v>
      </c>
      <c r="D27" s="15" t="e">
        <f>IF(VLOOKUP($B27,c_bg,#REF!,FALSE)="","",VLOOKUP($B27,c_bg,#REF!,FALSE))</f>
        <v>#REF!</v>
      </c>
      <c r="E27" s="15" t="e">
        <f>IF(VLOOKUP($B27,c_bg,#REF!,FALSE)="","",VLOOKUP($B27,c_bg,#REF!,FALSE))</f>
        <v>#REF!</v>
      </c>
      <c r="F27" s="15" t="e">
        <f>IF(VLOOKUP($B27,c_bg,#REF!,FALSE)="","",VLOOKUP($B27,c_bg,#REF!,FALSE))</f>
        <v>#REF!</v>
      </c>
      <c r="G27" s="15" t="e">
        <f>IF(VLOOKUP($B27,c_bg,#REF!,FALSE)="","",VLOOKUP($B27,c_bg,#REF!,FALSE))</f>
        <v>#REF!</v>
      </c>
      <c r="H27" s="98" t="e">
        <f>IF(#REF!="","",#REF!)</f>
        <v>#REF!</v>
      </c>
      <c r="I27" s="26"/>
      <c r="J27" s="96" t="e">
        <f>IF(#REF!="","",#REF!)</f>
        <v>#REF!</v>
      </c>
      <c r="K27" s="26"/>
      <c r="L27" s="17"/>
      <c r="M27" s="26"/>
    </row>
    <row r="28" spans="1:13" ht="13.5">
      <c r="A28" s="15">
        <f t="shared" si="1"/>
        <v>21</v>
      </c>
      <c r="B28" s="15" t="e">
        <f t="shared" si="2"/>
        <v>#REF!</v>
      </c>
      <c r="C28" s="15" t="e">
        <f>IF(VLOOKUP($B28,c_bg,#REF!,FALSE)="","",VLOOKUP($B28,c_bg,#REF!,FALSE))</f>
        <v>#REF!</v>
      </c>
      <c r="D28" s="15" t="e">
        <f>IF(VLOOKUP($B28,c_bg,#REF!,FALSE)="","",VLOOKUP($B28,c_bg,#REF!,FALSE))</f>
        <v>#REF!</v>
      </c>
      <c r="E28" s="15" t="e">
        <f>IF(VLOOKUP($B28,c_bg,#REF!,FALSE)="","",VLOOKUP($B28,c_bg,#REF!,FALSE))</f>
        <v>#REF!</v>
      </c>
      <c r="F28" s="15" t="e">
        <f>IF(VLOOKUP($B28,c_bg,#REF!,FALSE)="","",VLOOKUP($B28,c_bg,#REF!,FALSE))</f>
        <v>#REF!</v>
      </c>
      <c r="G28" s="15" t="e">
        <f>IF(VLOOKUP($B28,c_bg,#REF!,FALSE)="","",VLOOKUP($B28,c_bg,#REF!,FALSE))</f>
        <v>#REF!</v>
      </c>
      <c r="H28" s="98" t="e">
        <f>IF(#REF!="","",#REF!)</f>
        <v>#REF!</v>
      </c>
      <c r="I28" s="26"/>
      <c r="J28" s="96" t="e">
        <f>IF(#REF!="","",#REF!)</f>
        <v>#REF!</v>
      </c>
      <c r="K28" s="26"/>
      <c r="L28" s="17"/>
      <c r="M28" s="26"/>
    </row>
    <row r="29" spans="1:13" ht="13.5">
      <c r="A29" s="15">
        <f t="shared" si="1"/>
        <v>22</v>
      </c>
      <c r="B29" s="15" t="e">
        <f t="shared" si="2"/>
        <v>#REF!</v>
      </c>
      <c r="C29" s="15" t="e">
        <f>IF(VLOOKUP($B29,c_bg,#REF!,FALSE)="","",VLOOKUP($B29,c_bg,#REF!,FALSE))</f>
        <v>#REF!</v>
      </c>
      <c r="D29" s="15" t="e">
        <f>IF(VLOOKUP($B29,c_bg,#REF!,FALSE)="","",VLOOKUP($B29,c_bg,#REF!,FALSE))</f>
        <v>#REF!</v>
      </c>
      <c r="E29" s="15" t="e">
        <f>IF(VLOOKUP($B29,c_bg,#REF!,FALSE)="","",VLOOKUP($B29,c_bg,#REF!,FALSE))</f>
        <v>#REF!</v>
      </c>
      <c r="F29" s="15" t="e">
        <f>IF(VLOOKUP($B29,c_bg,#REF!,FALSE)="","",VLOOKUP($B29,c_bg,#REF!,FALSE))</f>
        <v>#REF!</v>
      </c>
      <c r="G29" s="15" t="e">
        <f>IF(VLOOKUP($B29,c_bg,#REF!,FALSE)="","",VLOOKUP($B29,c_bg,#REF!,FALSE))</f>
        <v>#REF!</v>
      </c>
      <c r="H29" s="98"/>
      <c r="I29" s="26"/>
      <c r="J29" s="96" t="e">
        <f>IF(#REF!="","",#REF!)</f>
        <v>#REF!</v>
      </c>
      <c r="K29" s="26"/>
      <c r="L29" s="17"/>
      <c r="M29" s="26"/>
    </row>
    <row r="30" spans="1:13" ht="13.5">
      <c r="A30" s="15">
        <f t="shared" si="1"/>
        <v>23</v>
      </c>
      <c r="B30" s="15" t="e">
        <f t="shared" si="2"/>
        <v>#REF!</v>
      </c>
      <c r="C30" s="15" t="e">
        <f>IF(VLOOKUP($B30,c_bg,#REF!,FALSE)="","",VLOOKUP($B30,c_bg,#REF!,FALSE))</f>
        <v>#REF!</v>
      </c>
      <c r="D30" s="15" t="e">
        <f>IF(VLOOKUP($B30,c_bg,#REF!,FALSE)="","",VLOOKUP($B30,c_bg,#REF!,FALSE))</f>
        <v>#REF!</v>
      </c>
      <c r="E30" s="15" t="e">
        <f>IF(VLOOKUP($B30,c_bg,#REF!,FALSE)="","",VLOOKUP($B30,c_bg,#REF!,FALSE))</f>
        <v>#REF!</v>
      </c>
      <c r="F30" s="15" t="e">
        <f>IF(VLOOKUP($B30,c_bg,#REF!,FALSE)="","",VLOOKUP($B30,c_bg,#REF!,FALSE))</f>
        <v>#REF!</v>
      </c>
      <c r="G30" s="15" t="e">
        <f>IF(VLOOKUP($B30,c_bg,#REF!,FALSE)="","",VLOOKUP($B30,c_bg,#REF!,FALSE))</f>
        <v>#REF!</v>
      </c>
      <c r="H30" s="102"/>
      <c r="I30" s="26"/>
      <c r="J30" s="96"/>
      <c r="K30" s="26"/>
      <c r="L30" s="17"/>
      <c r="M30" s="26"/>
    </row>
    <row r="31" spans="1:13" ht="13.5">
      <c r="A31" s="15">
        <f t="shared" si="1"/>
        <v>24</v>
      </c>
      <c r="B31" s="15" t="e">
        <f t="shared" si="2"/>
        <v>#REF!</v>
      </c>
      <c r="C31" s="15" t="e">
        <f>IF(VLOOKUP($B31,c_bg,#REF!,FALSE)="","",VLOOKUP($B31,c_bg,#REF!,FALSE))</f>
        <v>#REF!</v>
      </c>
      <c r="D31" s="15" t="e">
        <f>IF(VLOOKUP($B31,c_bg,#REF!,FALSE)="","",VLOOKUP($B31,c_bg,#REF!,FALSE))</f>
        <v>#REF!</v>
      </c>
      <c r="E31" s="15" t="e">
        <f>IF(VLOOKUP($B31,c_bg,#REF!,FALSE)="","",VLOOKUP($B31,c_bg,#REF!,FALSE))</f>
        <v>#REF!</v>
      </c>
      <c r="F31" s="15" t="e">
        <f>IF(VLOOKUP($B31,c_bg,#REF!,FALSE)="","",VLOOKUP($B31,c_bg,#REF!,FALSE))</f>
        <v>#REF!</v>
      </c>
      <c r="G31" s="15" t="e">
        <f>IF(VLOOKUP($B31,c_bg,#REF!,FALSE)="","",VLOOKUP($B31,c_bg,#REF!,FALSE))</f>
        <v>#REF!</v>
      </c>
      <c r="H31" s="102"/>
      <c r="I31" s="26"/>
      <c r="J31" s="96"/>
      <c r="K31" s="26"/>
      <c r="L31" s="17"/>
      <c r="M31" s="26"/>
    </row>
    <row r="32" spans="1:13" ht="13.5">
      <c r="A32" s="15">
        <f t="shared" si="1"/>
        <v>25</v>
      </c>
      <c r="B32" s="15" t="e">
        <f t="shared" si="2"/>
        <v>#REF!</v>
      </c>
      <c r="C32" s="15" t="e">
        <f>IF(VLOOKUP($B32,c_bg,#REF!,FALSE)="","",VLOOKUP($B32,c_bg,#REF!,FALSE))</f>
        <v>#REF!</v>
      </c>
      <c r="D32" s="15" t="e">
        <f>IF(VLOOKUP($B32,c_bg,#REF!,FALSE)="","",VLOOKUP($B32,c_bg,#REF!,FALSE))</f>
        <v>#REF!</v>
      </c>
      <c r="E32" s="15" t="e">
        <f>IF(VLOOKUP($B32,c_bg,#REF!,FALSE)="","",VLOOKUP($B32,c_bg,#REF!,FALSE))</f>
        <v>#REF!</v>
      </c>
      <c r="F32" s="15" t="e">
        <f>IF(VLOOKUP($B32,c_bg,#REF!,FALSE)="","",VLOOKUP($B32,c_bg,#REF!,FALSE))</f>
        <v>#REF!</v>
      </c>
      <c r="G32" s="15" t="e">
        <f>IF(VLOOKUP($B32,c_bg,#REF!,FALSE)="","",VLOOKUP($B32,c_bg,#REF!,FALSE))</f>
        <v>#REF!</v>
      </c>
      <c r="H32" s="100" t="e">
        <f>IF(#REF!="","",#REF!)</f>
        <v>#REF!</v>
      </c>
      <c r="I32" s="26"/>
      <c r="J32" s="96"/>
      <c r="K32" s="26"/>
      <c r="L32" s="17"/>
      <c r="M32" s="26"/>
    </row>
    <row r="33" spans="1:13" ht="13.5">
      <c r="A33" s="15">
        <f t="shared" si="1"/>
        <v>26</v>
      </c>
      <c r="B33" s="15" t="e">
        <f t="shared" si="2"/>
        <v>#REF!</v>
      </c>
      <c r="C33" s="15" t="e">
        <f>IF(VLOOKUP($B33,c_bg,#REF!,FALSE)="","",VLOOKUP($B33,c_bg,#REF!,FALSE))</f>
        <v>#REF!</v>
      </c>
      <c r="D33" s="15" t="e">
        <f>IF(VLOOKUP($B33,c_bg,#REF!,FALSE)="","",VLOOKUP($B33,c_bg,#REF!,FALSE))</f>
        <v>#REF!</v>
      </c>
      <c r="E33" s="15" t="e">
        <f>IF(VLOOKUP($B33,c_bg,#REF!,FALSE)="","",VLOOKUP($B33,c_bg,#REF!,FALSE))</f>
        <v>#REF!</v>
      </c>
      <c r="F33" s="15" t="e">
        <f>IF(VLOOKUP($B33,c_bg,#REF!,FALSE)="","",VLOOKUP($B33,c_bg,#REF!,FALSE))</f>
        <v>#REF!</v>
      </c>
      <c r="G33" s="15" t="e">
        <f>IF(VLOOKUP($B33,c_bg,#REF!,FALSE)="","",VLOOKUP($B33,c_bg,#REF!,FALSE))</f>
        <v>#REF!</v>
      </c>
      <c r="H33" s="100" t="e">
        <f>IF(#REF!="","",#REF!)</f>
        <v>#REF!</v>
      </c>
      <c r="I33" s="26"/>
      <c r="J33" s="96"/>
      <c r="K33" s="26"/>
      <c r="L33" s="17"/>
      <c r="M33" s="26"/>
    </row>
    <row r="34" spans="1:13" ht="13.5">
      <c r="A34" s="15">
        <f t="shared" si="1"/>
        <v>27</v>
      </c>
      <c r="B34" s="15" t="e">
        <f t="shared" si="2"/>
        <v>#REF!</v>
      </c>
      <c r="C34" s="15" t="e">
        <f>IF(VLOOKUP($B34,c_bg,#REF!,FALSE)="","",VLOOKUP($B34,c_bg,#REF!,FALSE))</f>
        <v>#REF!</v>
      </c>
      <c r="D34" s="15" t="e">
        <f>IF(VLOOKUP($B34,c_bg,#REF!,FALSE)="","",VLOOKUP($B34,c_bg,#REF!,FALSE))</f>
        <v>#REF!</v>
      </c>
      <c r="E34" s="15" t="e">
        <f>IF(VLOOKUP($B34,c_bg,#REF!,FALSE)="","",VLOOKUP($B34,c_bg,#REF!,FALSE))</f>
        <v>#REF!</v>
      </c>
      <c r="F34" s="15" t="e">
        <f>IF(VLOOKUP($B34,c_bg,#REF!,FALSE)="","",VLOOKUP($B34,c_bg,#REF!,FALSE))</f>
        <v>#REF!</v>
      </c>
      <c r="G34" s="15" t="e">
        <f>IF(VLOOKUP($B34,c_bg,#REF!,FALSE)="","",VLOOKUP($B34,c_bg,#REF!,FALSE))</f>
        <v>#REF!</v>
      </c>
      <c r="H34" s="100" t="e">
        <f>IF(#REF!="","",#REF!)</f>
        <v>#REF!</v>
      </c>
      <c r="I34" s="26"/>
      <c r="J34" s="96"/>
      <c r="K34" s="26"/>
      <c r="L34" s="17"/>
      <c r="M34" s="26"/>
    </row>
    <row r="35" spans="1:13" ht="13.5">
      <c r="A35" s="15">
        <f t="shared" si="1"/>
        <v>28</v>
      </c>
      <c r="B35" s="15" t="e">
        <f t="shared" si="2"/>
        <v>#REF!</v>
      </c>
      <c r="C35" s="15" t="e">
        <f>IF(VLOOKUP($B35,c_bg,#REF!,FALSE)="","",VLOOKUP($B35,c_bg,#REF!,FALSE))</f>
        <v>#REF!</v>
      </c>
      <c r="D35" s="15" t="e">
        <f>IF(VLOOKUP($B35,c_bg,#REF!,FALSE)="","",VLOOKUP($B35,c_bg,#REF!,FALSE))</f>
        <v>#REF!</v>
      </c>
      <c r="E35" s="15" t="e">
        <f>IF(VLOOKUP($B35,c_bg,#REF!,FALSE)="","",VLOOKUP($B35,c_bg,#REF!,FALSE))</f>
        <v>#REF!</v>
      </c>
      <c r="F35" s="15" t="e">
        <f>IF(VLOOKUP($B35,c_bg,#REF!,FALSE)="","",VLOOKUP($B35,c_bg,#REF!,FALSE))</f>
        <v>#REF!</v>
      </c>
      <c r="G35" s="15" t="e">
        <f>IF(VLOOKUP($B35,c_bg,#REF!,FALSE)="","",VLOOKUP($B35,c_bg,#REF!,FALSE))</f>
        <v>#REF!</v>
      </c>
      <c r="H35" s="98"/>
      <c r="I35" s="26"/>
      <c r="J35" s="96"/>
      <c r="K35" s="26"/>
      <c r="L35" s="17"/>
      <c r="M35" s="26"/>
    </row>
    <row r="36" spans="1:13" ht="13.5">
      <c r="A36" s="15">
        <f t="shared" si="1"/>
        <v>29</v>
      </c>
      <c r="B36" s="15" t="e">
        <f t="shared" si="2"/>
        <v>#REF!</v>
      </c>
      <c r="C36" s="15" t="e">
        <f>IF(VLOOKUP($B36,c_bg,#REF!,FALSE)="","",VLOOKUP($B36,c_bg,#REF!,FALSE))</f>
        <v>#REF!</v>
      </c>
      <c r="D36" s="15" t="e">
        <f>IF(VLOOKUP($B36,c_bg,#REF!,FALSE)="","",VLOOKUP($B36,c_bg,#REF!,FALSE))</f>
        <v>#REF!</v>
      </c>
      <c r="E36" s="15" t="e">
        <f>IF(VLOOKUP($B36,c_bg,#REF!,FALSE)="","",VLOOKUP($B36,c_bg,#REF!,FALSE))</f>
        <v>#REF!</v>
      </c>
      <c r="F36" s="15" t="e">
        <f>IF(VLOOKUP($B36,c_bg,#REF!,FALSE)="","",VLOOKUP($B36,c_bg,#REF!,FALSE))</f>
        <v>#REF!</v>
      </c>
      <c r="G36" s="15" t="e">
        <f>IF(VLOOKUP($B36,c_bg,#REF!,FALSE)="","",VLOOKUP($B36,c_bg,#REF!,FALSE))</f>
        <v>#REF!</v>
      </c>
      <c r="H36" s="98"/>
      <c r="I36" s="26"/>
      <c r="J36" s="96"/>
      <c r="K36" s="26"/>
      <c r="L36" s="17"/>
      <c r="M36" s="26"/>
    </row>
    <row r="37" spans="1:13" ht="13.5">
      <c r="A37" s="15">
        <f t="shared" si="1"/>
        <v>30</v>
      </c>
      <c r="B37" s="15" t="e">
        <f t="shared" si="2"/>
        <v>#REF!</v>
      </c>
      <c r="C37" s="15" t="e">
        <f>IF(VLOOKUP($B37,c_bg,#REF!,FALSE)="","",VLOOKUP($B37,c_bg,#REF!,FALSE))</f>
        <v>#REF!</v>
      </c>
      <c r="D37" s="15" t="e">
        <f>IF(VLOOKUP($B37,c_bg,#REF!,FALSE)="","",VLOOKUP($B37,c_bg,#REF!,FALSE))</f>
        <v>#REF!</v>
      </c>
      <c r="E37" s="15" t="e">
        <f>IF(VLOOKUP($B37,c_bg,#REF!,FALSE)="","",VLOOKUP($B37,c_bg,#REF!,FALSE))</f>
        <v>#REF!</v>
      </c>
      <c r="F37" s="15" t="e">
        <f>IF(VLOOKUP($B37,c_bg,#REF!,FALSE)="","",VLOOKUP($B37,c_bg,#REF!,FALSE))</f>
        <v>#REF!</v>
      </c>
      <c r="G37" s="15" t="e">
        <f>IF(VLOOKUP($B37,c_bg,#REF!,FALSE)="","",VLOOKUP($B37,c_bg,#REF!,FALSE))</f>
        <v>#REF!</v>
      </c>
      <c r="H37" s="98"/>
      <c r="I37" s="26"/>
      <c r="J37" s="96"/>
      <c r="K37" s="26"/>
      <c r="L37" s="17"/>
      <c r="M37" s="26"/>
    </row>
    <row r="38" spans="1:13" ht="13.5">
      <c r="A38" s="15">
        <f t="shared" si="1"/>
        <v>31</v>
      </c>
      <c r="B38" s="15" t="e">
        <f t="shared" si="2"/>
        <v>#REF!</v>
      </c>
      <c r="C38" s="15" t="e">
        <f>IF(VLOOKUP($B38,c_bg,#REF!,FALSE)="","",VLOOKUP($B38,c_bg,#REF!,FALSE))</f>
        <v>#REF!</v>
      </c>
      <c r="D38" s="15" t="e">
        <f>IF(VLOOKUP($B38,c_bg,#REF!,FALSE)="","",VLOOKUP($B38,c_bg,#REF!,FALSE))</f>
        <v>#REF!</v>
      </c>
      <c r="E38" s="15" t="e">
        <f>IF(VLOOKUP($B38,c_bg,#REF!,FALSE)="","",VLOOKUP($B38,c_bg,#REF!,FALSE))</f>
        <v>#REF!</v>
      </c>
      <c r="F38" s="15" t="e">
        <f>IF(VLOOKUP($B38,c_bg,#REF!,FALSE)="","",VLOOKUP($B38,c_bg,#REF!,FALSE))</f>
        <v>#REF!</v>
      </c>
      <c r="G38" s="15" t="e">
        <f>IF(VLOOKUP($B38,c_bg,#REF!,FALSE)="","",VLOOKUP($B38,c_bg,#REF!,FALSE))</f>
        <v>#REF!</v>
      </c>
      <c r="H38" s="102"/>
      <c r="I38" s="26"/>
      <c r="J38" s="96"/>
      <c r="K38" s="26"/>
      <c r="L38" s="17"/>
      <c r="M38" s="26"/>
    </row>
    <row r="39" spans="1:13" ht="13.5">
      <c r="A39" s="15">
        <f aca="true" t="shared" si="3" ref="A39:A55">A38+1</f>
        <v>32</v>
      </c>
      <c r="B39" s="15" t="e">
        <f t="shared" si="2"/>
        <v>#REF!</v>
      </c>
      <c r="C39" s="15" t="e">
        <f>IF(VLOOKUP($B39,c_bg,#REF!,FALSE)="","",VLOOKUP($B39,c_bg,#REF!,FALSE))</f>
        <v>#REF!</v>
      </c>
      <c r="D39" s="15" t="e">
        <f>IF(VLOOKUP($B39,c_bg,#REF!,FALSE)="","",VLOOKUP($B39,c_bg,#REF!,FALSE))</f>
        <v>#REF!</v>
      </c>
      <c r="E39" s="15" t="e">
        <f>IF(VLOOKUP($B39,c_bg,#REF!,FALSE)="","",VLOOKUP($B39,c_bg,#REF!,FALSE))</f>
        <v>#REF!</v>
      </c>
      <c r="F39" s="15" t="e">
        <f>IF(VLOOKUP($B39,c_bg,#REF!,FALSE)="","",VLOOKUP($B39,c_bg,#REF!,FALSE))</f>
        <v>#REF!</v>
      </c>
      <c r="G39" s="15" t="e">
        <f>IF(VLOOKUP($B39,c_bg,#REF!,FALSE)="","",VLOOKUP($B39,c_bg,#REF!,FALSE))</f>
        <v>#REF!</v>
      </c>
      <c r="H39" s="102"/>
      <c r="I39" s="26"/>
      <c r="J39" s="96"/>
      <c r="K39" s="26"/>
      <c r="L39" s="17"/>
      <c r="M39" s="26"/>
    </row>
    <row r="40" spans="1:13" ht="13.5">
      <c r="A40" s="15">
        <f t="shared" si="3"/>
        <v>33</v>
      </c>
      <c r="B40" s="15" t="e">
        <f t="shared" si="2"/>
        <v>#REF!</v>
      </c>
      <c r="C40" s="15" t="e">
        <f>IF(VLOOKUP($B40,c_bg,#REF!,FALSE)="","",VLOOKUP($B40,c_bg,#REF!,FALSE))</f>
        <v>#REF!</v>
      </c>
      <c r="D40" s="15" t="e">
        <f>IF(VLOOKUP($B40,c_bg,#REF!,FALSE)="","",VLOOKUP($B40,c_bg,#REF!,FALSE))</f>
        <v>#REF!</v>
      </c>
      <c r="E40" s="15" t="e">
        <f>IF(VLOOKUP($B40,c_bg,#REF!,FALSE)="","",VLOOKUP($B40,c_bg,#REF!,FALSE))</f>
        <v>#REF!</v>
      </c>
      <c r="F40" s="15" t="e">
        <f>IF(VLOOKUP($B40,c_bg,#REF!,FALSE)="","",VLOOKUP($B40,c_bg,#REF!,FALSE))</f>
        <v>#REF!</v>
      </c>
      <c r="G40" s="15" t="e">
        <f>IF(VLOOKUP($B40,c_bg,#REF!,FALSE)="","",VLOOKUP($B40,c_bg,#REF!,FALSE))</f>
        <v>#REF!</v>
      </c>
      <c r="H40" s="100"/>
      <c r="I40" s="26"/>
      <c r="J40" s="103"/>
      <c r="K40" s="26"/>
      <c r="L40" s="17"/>
      <c r="M40" s="26"/>
    </row>
    <row r="41" spans="1:13" ht="13.5">
      <c r="A41" s="15">
        <f t="shared" si="3"/>
        <v>34</v>
      </c>
      <c r="B41" s="15" t="e">
        <f t="shared" si="2"/>
        <v>#REF!</v>
      </c>
      <c r="C41" s="15" t="e">
        <f>IF(VLOOKUP($B41,c_bg,#REF!,FALSE)="","",VLOOKUP($B41,c_bg,#REF!,FALSE))</f>
        <v>#REF!</v>
      </c>
      <c r="D41" s="15" t="e">
        <f>IF(VLOOKUP($B41,c_bg,#REF!,FALSE)="","",VLOOKUP($B41,c_bg,#REF!,FALSE))</f>
        <v>#REF!</v>
      </c>
      <c r="E41" s="15" t="e">
        <f>IF(VLOOKUP($B41,c_bg,#REF!,FALSE)="","",VLOOKUP($B41,c_bg,#REF!,FALSE))</f>
        <v>#REF!</v>
      </c>
      <c r="F41" s="15" t="e">
        <f>IF(VLOOKUP($B41,c_bg,#REF!,FALSE)="","",VLOOKUP($B41,c_bg,#REF!,FALSE))</f>
        <v>#REF!</v>
      </c>
      <c r="G41" s="15" t="e">
        <f>IF(VLOOKUP($B41,c_bg,#REF!,FALSE)="","",VLOOKUP($B41,c_bg,#REF!,FALSE))</f>
        <v>#REF!</v>
      </c>
      <c r="H41" s="100" t="e">
        <f>IF(#REF!="","",#REF!)</f>
        <v>#REF!</v>
      </c>
      <c r="I41" s="26"/>
      <c r="J41" s="103"/>
      <c r="K41" s="26"/>
      <c r="L41" s="17"/>
      <c r="M41" s="26"/>
    </row>
    <row r="42" spans="1:13" ht="13.5">
      <c r="A42" s="15">
        <f t="shared" si="3"/>
        <v>35</v>
      </c>
      <c r="B42" s="15" t="e">
        <f t="shared" si="2"/>
        <v>#REF!</v>
      </c>
      <c r="C42" s="15" t="e">
        <f>IF(VLOOKUP($B42,c_bg,#REF!,FALSE)="","",VLOOKUP($B42,c_bg,#REF!,FALSE))</f>
        <v>#REF!</v>
      </c>
      <c r="D42" s="15" t="e">
        <f>IF(VLOOKUP($B42,c_bg,#REF!,FALSE)="","",VLOOKUP($B42,c_bg,#REF!,FALSE))</f>
        <v>#REF!</v>
      </c>
      <c r="E42" s="15" t="e">
        <f>IF(VLOOKUP($B42,c_bg,#REF!,FALSE)="","",VLOOKUP($B42,c_bg,#REF!,FALSE))</f>
        <v>#REF!</v>
      </c>
      <c r="F42" s="15" t="e">
        <f>IF(VLOOKUP($B42,c_bg,#REF!,FALSE)="","",VLOOKUP($B42,c_bg,#REF!,FALSE))</f>
        <v>#REF!</v>
      </c>
      <c r="G42" s="15" t="e">
        <f>IF(VLOOKUP($B42,c_bg,#REF!,FALSE)="","",VLOOKUP($B42,c_bg,#REF!,FALSE))</f>
        <v>#REF!</v>
      </c>
      <c r="H42" s="100" t="e">
        <f>IF(#REF!="","",#REF!)</f>
        <v>#REF!</v>
      </c>
      <c r="I42" s="26"/>
      <c r="J42" s="103"/>
      <c r="K42" s="26"/>
      <c r="L42" s="17"/>
      <c r="M42" s="26"/>
    </row>
    <row r="43" spans="1:13" ht="13.5">
      <c r="A43" s="15">
        <f t="shared" si="3"/>
        <v>36</v>
      </c>
      <c r="B43" s="15" t="e">
        <f t="shared" si="2"/>
        <v>#REF!</v>
      </c>
      <c r="C43" s="15" t="e">
        <f>IF(VLOOKUP($B43,c_bg,#REF!,FALSE)="","",VLOOKUP($B43,c_bg,#REF!,FALSE))</f>
        <v>#REF!</v>
      </c>
      <c r="D43" s="15" t="e">
        <f>IF(VLOOKUP($B43,c_bg,#REF!,FALSE)="","",VLOOKUP($B43,c_bg,#REF!,FALSE))</f>
        <v>#REF!</v>
      </c>
      <c r="E43" s="15" t="e">
        <f>IF(VLOOKUP($B43,c_bg,#REF!,FALSE)="","",VLOOKUP($B43,c_bg,#REF!,FALSE))</f>
        <v>#REF!</v>
      </c>
      <c r="F43" s="15" t="e">
        <f>IF(VLOOKUP($B43,c_bg,#REF!,FALSE)="","",VLOOKUP($B43,c_bg,#REF!,FALSE))</f>
        <v>#REF!</v>
      </c>
      <c r="G43" s="15" t="e">
        <f>IF(VLOOKUP($B43,c_bg,#REF!,FALSE)="","",VLOOKUP($B43,c_bg,#REF!,FALSE))</f>
        <v>#REF!</v>
      </c>
      <c r="H43" s="100" t="e">
        <f>IF(#REF!="","",#REF!)</f>
        <v>#REF!</v>
      </c>
      <c r="I43" s="26"/>
      <c r="J43" s="101"/>
      <c r="K43" s="26"/>
      <c r="L43" s="17"/>
      <c r="M43" s="26"/>
    </row>
    <row r="44" spans="1:13" ht="13.5">
      <c r="A44" s="15">
        <f t="shared" si="3"/>
        <v>37</v>
      </c>
      <c r="B44" s="15" t="e">
        <f t="shared" si="2"/>
        <v>#REF!</v>
      </c>
      <c r="C44" s="15" t="e">
        <f>IF(VLOOKUP($B44,c_bg,#REF!,FALSE)="","",VLOOKUP($B44,c_bg,#REF!,FALSE))</f>
        <v>#REF!</v>
      </c>
      <c r="D44" s="15" t="e">
        <f>IF(VLOOKUP($B44,c_bg,#REF!,FALSE)="","",VLOOKUP($B44,c_bg,#REF!,FALSE))</f>
        <v>#REF!</v>
      </c>
      <c r="E44" s="15" t="e">
        <f>IF(VLOOKUP($B44,c_bg,#REF!,FALSE)="","",VLOOKUP($B44,c_bg,#REF!,FALSE))</f>
        <v>#REF!</v>
      </c>
      <c r="F44" s="15" t="e">
        <f>IF(VLOOKUP($B44,c_bg,#REF!,FALSE)="","",VLOOKUP($B44,c_bg,#REF!,FALSE))</f>
        <v>#REF!</v>
      </c>
      <c r="G44" s="15" t="e">
        <f>IF(VLOOKUP($B44,c_bg,#REF!,FALSE)="","",VLOOKUP($B44,c_bg,#REF!,FALSE))</f>
        <v>#REF!</v>
      </c>
      <c r="H44" s="100" t="e">
        <f>IF(#REF!="","",#REF!)</f>
        <v>#REF!</v>
      </c>
      <c r="I44" s="26"/>
      <c r="J44" s="101"/>
      <c r="K44" s="26"/>
      <c r="L44" s="17"/>
      <c r="M44" s="26"/>
    </row>
    <row r="45" spans="1:13" ht="13.5">
      <c r="A45" s="15">
        <f t="shared" si="3"/>
        <v>38</v>
      </c>
      <c r="B45" s="15" t="e">
        <f t="shared" si="2"/>
        <v>#REF!</v>
      </c>
      <c r="C45" s="15" t="e">
        <f>IF(VLOOKUP($B45,c_bg,#REF!,FALSE)="","",VLOOKUP($B45,c_bg,#REF!,FALSE))</f>
        <v>#REF!</v>
      </c>
      <c r="D45" s="15" t="e">
        <f>IF(VLOOKUP($B45,c_bg,#REF!,FALSE)="","",VLOOKUP($B45,c_bg,#REF!,FALSE))</f>
        <v>#REF!</v>
      </c>
      <c r="E45" s="15" t="e">
        <f>IF(VLOOKUP($B45,c_bg,#REF!,FALSE)="","",VLOOKUP($B45,c_bg,#REF!,FALSE))</f>
        <v>#REF!</v>
      </c>
      <c r="F45" s="15" t="e">
        <f>IF(VLOOKUP($B45,c_bg,#REF!,FALSE)="","",VLOOKUP($B45,c_bg,#REF!,FALSE))</f>
        <v>#REF!</v>
      </c>
      <c r="G45" s="15" t="e">
        <f>IF(VLOOKUP($B45,c_bg,#REF!,FALSE)="","",VLOOKUP($B45,c_bg,#REF!,FALSE))</f>
        <v>#REF!</v>
      </c>
      <c r="H45" s="100" t="e">
        <f>IF(#REF!="","",#REF!)</f>
        <v>#REF!</v>
      </c>
      <c r="I45" s="26"/>
      <c r="J45" s="101"/>
      <c r="K45" s="26"/>
      <c r="L45" s="17"/>
      <c r="M45" s="26"/>
    </row>
    <row r="46" spans="1:13" ht="13.5">
      <c r="A46" s="15">
        <f t="shared" si="3"/>
        <v>39</v>
      </c>
      <c r="B46" s="15" t="e">
        <f t="shared" si="2"/>
        <v>#REF!</v>
      </c>
      <c r="C46" s="15" t="e">
        <f>IF(VLOOKUP($B46,c_bg,#REF!,FALSE)="","",VLOOKUP($B46,c_bg,#REF!,FALSE))</f>
        <v>#REF!</v>
      </c>
      <c r="D46" s="15" t="e">
        <f>IF(VLOOKUP($B46,c_bg,#REF!,FALSE)="","",VLOOKUP($B46,c_bg,#REF!,FALSE))</f>
        <v>#REF!</v>
      </c>
      <c r="E46" s="15" t="e">
        <f>IF(VLOOKUP($B46,c_bg,#REF!,FALSE)="","",VLOOKUP($B46,c_bg,#REF!,FALSE))</f>
        <v>#REF!</v>
      </c>
      <c r="F46" s="15" t="e">
        <f>IF(VLOOKUP($B46,c_bg,#REF!,FALSE)="","",VLOOKUP($B46,c_bg,#REF!,FALSE))</f>
        <v>#REF!</v>
      </c>
      <c r="G46" s="15" t="e">
        <f>IF(VLOOKUP($B46,c_bg,#REF!,FALSE)="","",VLOOKUP($B46,c_bg,#REF!,FALSE))</f>
        <v>#REF!</v>
      </c>
      <c r="H46" s="100" t="e">
        <f>IF(#REF!="","",#REF!)</f>
        <v>#REF!</v>
      </c>
      <c r="I46" s="26"/>
      <c r="J46" s="101"/>
      <c r="K46" s="26"/>
      <c r="L46" s="17"/>
      <c r="M46" s="26"/>
    </row>
    <row r="47" spans="1:13" ht="13.5">
      <c r="A47" s="15">
        <f t="shared" si="3"/>
        <v>40</v>
      </c>
      <c r="B47" s="15" t="e">
        <f t="shared" si="2"/>
        <v>#REF!</v>
      </c>
      <c r="C47" s="15" t="e">
        <f>IF(VLOOKUP($B47,c_bg,#REF!,FALSE)="","",VLOOKUP($B47,c_bg,#REF!,FALSE))</f>
        <v>#REF!</v>
      </c>
      <c r="D47" s="15" t="e">
        <f>IF(VLOOKUP($B47,c_bg,#REF!,FALSE)="","",VLOOKUP($B47,c_bg,#REF!,FALSE))</f>
        <v>#REF!</v>
      </c>
      <c r="E47" s="15" t="e">
        <f>IF(VLOOKUP($B47,c_bg,#REF!,FALSE)="","",VLOOKUP($B47,c_bg,#REF!,FALSE))</f>
        <v>#REF!</v>
      </c>
      <c r="F47" s="15" t="e">
        <f>IF(VLOOKUP($B47,c_bg,#REF!,FALSE)="","",VLOOKUP($B47,c_bg,#REF!,FALSE))</f>
        <v>#REF!</v>
      </c>
      <c r="G47" s="15" t="e">
        <f>IF(VLOOKUP($B47,c_bg,#REF!,FALSE)="","",VLOOKUP($B47,c_bg,#REF!,FALSE))</f>
        <v>#REF!</v>
      </c>
      <c r="H47" s="99"/>
      <c r="I47" s="26"/>
      <c r="J47" s="101"/>
      <c r="K47" s="26"/>
      <c r="L47" s="17"/>
      <c r="M47" s="26"/>
    </row>
    <row r="48" spans="1:13" ht="13.5">
      <c r="A48" s="15">
        <f t="shared" si="3"/>
        <v>41</v>
      </c>
      <c r="B48" s="15" t="e">
        <f t="shared" si="2"/>
        <v>#REF!</v>
      </c>
      <c r="C48" s="15" t="e">
        <f>IF(VLOOKUP($B48,c_bg,#REF!,FALSE)="","",VLOOKUP($B48,c_bg,#REF!,FALSE))</f>
        <v>#REF!</v>
      </c>
      <c r="D48" s="15" t="e">
        <f>IF(VLOOKUP($B48,c_bg,#REF!,FALSE)="","",VLOOKUP($B48,c_bg,#REF!,FALSE))</f>
        <v>#REF!</v>
      </c>
      <c r="E48" s="15" t="e">
        <f>IF(VLOOKUP($B48,c_bg,#REF!,FALSE)="","",VLOOKUP($B48,c_bg,#REF!,FALSE))</f>
        <v>#REF!</v>
      </c>
      <c r="F48" s="15" t="e">
        <f>IF(VLOOKUP($B48,c_bg,#REF!,FALSE)="","",VLOOKUP($B48,c_bg,#REF!,FALSE))</f>
        <v>#REF!</v>
      </c>
      <c r="G48" s="15" t="e">
        <f>IF(VLOOKUP($B48,c_bg,#REF!,FALSE)="","",VLOOKUP($B48,c_bg,#REF!,FALSE))</f>
        <v>#REF!</v>
      </c>
      <c r="H48" s="100"/>
      <c r="I48" s="26"/>
      <c r="J48" s="101"/>
      <c r="K48" s="26"/>
      <c r="L48" s="17"/>
      <c r="M48" s="26"/>
    </row>
    <row r="49" spans="1:13" ht="13.5">
      <c r="A49" s="15">
        <f t="shared" si="3"/>
        <v>42</v>
      </c>
      <c r="B49" s="15" t="e">
        <f t="shared" si="2"/>
        <v>#REF!</v>
      </c>
      <c r="C49" s="15" t="e">
        <f>IF(VLOOKUP($B49,c_bg,#REF!,FALSE)="","",VLOOKUP($B49,c_bg,#REF!,FALSE))</f>
        <v>#REF!</v>
      </c>
      <c r="D49" s="15" t="e">
        <f>IF(VLOOKUP($B49,c_bg,#REF!,FALSE)="","",VLOOKUP($B49,c_bg,#REF!,FALSE))</f>
        <v>#REF!</v>
      </c>
      <c r="E49" s="15" t="e">
        <f>IF(VLOOKUP($B49,c_bg,#REF!,FALSE)="","",VLOOKUP($B49,c_bg,#REF!,FALSE))</f>
        <v>#REF!</v>
      </c>
      <c r="F49" s="15" t="e">
        <f>IF(VLOOKUP($B49,c_bg,#REF!,FALSE)="","",VLOOKUP($B49,c_bg,#REF!,FALSE))</f>
        <v>#REF!</v>
      </c>
      <c r="G49" s="15" t="e">
        <f>IF(VLOOKUP($B49,c_bg,#REF!,FALSE)="","",VLOOKUP($B49,c_bg,#REF!,FALSE))</f>
        <v>#REF!</v>
      </c>
      <c r="H49" s="100" t="e">
        <f>IF(#REF!="","",#REF!)</f>
        <v>#REF!</v>
      </c>
      <c r="I49" s="26"/>
      <c r="J49" s="101"/>
      <c r="K49" s="26"/>
      <c r="L49" s="17"/>
      <c r="M49" s="26"/>
    </row>
    <row r="50" spans="1:13" ht="13.5">
      <c r="A50" s="15">
        <f t="shared" si="3"/>
        <v>43</v>
      </c>
      <c r="B50" s="15" t="e">
        <f t="shared" si="2"/>
        <v>#REF!</v>
      </c>
      <c r="C50" s="15" t="e">
        <f>IF(VLOOKUP($B50,c_bg,#REF!,FALSE)="","",VLOOKUP($B50,c_bg,#REF!,FALSE))</f>
        <v>#REF!</v>
      </c>
      <c r="D50" s="15" t="e">
        <f>IF(VLOOKUP($B50,c_bg,#REF!,FALSE)="","",VLOOKUP($B50,c_bg,#REF!,FALSE))</f>
        <v>#REF!</v>
      </c>
      <c r="E50" s="15" t="e">
        <f>IF(VLOOKUP($B50,c_bg,#REF!,FALSE)="","",VLOOKUP($B50,c_bg,#REF!,FALSE))</f>
        <v>#REF!</v>
      </c>
      <c r="F50" s="15" t="e">
        <f>IF(VLOOKUP($B50,c_bg,#REF!,FALSE)="","",VLOOKUP($B50,c_bg,#REF!,FALSE))</f>
        <v>#REF!</v>
      </c>
      <c r="G50" s="15" t="e">
        <f>IF(VLOOKUP($B50,c_bg,#REF!,FALSE)="","",VLOOKUP($B50,c_bg,#REF!,FALSE))</f>
        <v>#REF!</v>
      </c>
      <c r="H50" s="100" t="e">
        <f>IF(#REF!="","",#REF!)</f>
        <v>#REF!</v>
      </c>
      <c r="I50" s="26"/>
      <c r="J50" s="101"/>
      <c r="K50" s="26"/>
      <c r="L50" s="17"/>
      <c r="M50" s="26"/>
    </row>
    <row r="51" spans="1:13" ht="13.5">
      <c r="A51" s="15">
        <f t="shared" si="3"/>
        <v>44</v>
      </c>
      <c r="B51" s="15" t="e">
        <f t="shared" si="2"/>
        <v>#REF!</v>
      </c>
      <c r="C51" s="15" t="e">
        <f>IF(VLOOKUP($B51,c_bg,#REF!,FALSE)="","",VLOOKUP($B51,c_bg,#REF!,FALSE))</f>
        <v>#REF!</v>
      </c>
      <c r="D51" s="15" t="e">
        <f>IF(VLOOKUP($B51,c_bg,#REF!,FALSE)="","",VLOOKUP($B51,c_bg,#REF!,FALSE))</f>
        <v>#REF!</v>
      </c>
      <c r="E51" s="15" t="e">
        <f>IF(VLOOKUP($B51,c_bg,#REF!,FALSE)="","",VLOOKUP($B51,c_bg,#REF!,FALSE))</f>
        <v>#REF!</v>
      </c>
      <c r="F51" s="15" t="e">
        <f>IF(VLOOKUP($B51,c_bg,#REF!,FALSE)="","",VLOOKUP($B51,c_bg,#REF!,FALSE))</f>
        <v>#REF!</v>
      </c>
      <c r="G51" s="15" t="e">
        <f>IF(VLOOKUP($B51,c_bg,#REF!,FALSE)="","",VLOOKUP($B51,c_bg,#REF!,FALSE))</f>
        <v>#REF!</v>
      </c>
      <c r="H51" s="100" t="e">
        <f>IF(#REF!="","",#REF!)</f>
        <v>#REF!</v>
      </c>
      <c r="I51" s="26"/>
      <c r="J51" s="101"/>
      <c r="K51" s="26"/>
      <c r="L51" s="17"/>
      <c r="M51" s="26"/>
    </row>
    <row r="52" spans="1:13" ht="13.5">
      <c r="A52" s="15">
        <f t="shared" si="3"/>
        <v>45</v>
      </c>
      <c r="B52" s="15" t="e">
        <f t="shared" si="2"/>
        <v>#REF!</v>
      </c>
      <c r="C52" s="15" t="e">
        <f>IF(VLOOKUP($B52,c_bg,#REF!,FALSE)="","",VLOOKUP($B52,c_bg,#REF!,FALSE))</f>
        <v>#REF!</v>
      </c>
      <c r="D52" s="15" t="e">
        <f>IF(VLOOKUP($B52,c_bg,#REF!,FALSE)="","",VLOOKUP($B52,c_bg,#REF!,FALSE))</f>
        <v>#REF!</v>
      </c>
      <c r="E52" s="15" t="e">
        <f>IF(VLOOKUP($B52,c_bg,#REF!,FALSE)="","",VLOOKUP($B52,c_bg,#REF!,FALSE))</f>
        <v>#REF!</v>
      </c>
      <c r="F52" s="15" t="e">
        <f>IF(VLOOKUP($B52,c_bg,#REF!,FALSE)="","",VLOOKUP($B52,c_bg,#REF!,FALSE))</f>
        <v>#REF!</v>
      </c>
      <c r="G52" s="15" t="e">
        <f>IF(VLOOKUP($B52,c_bg,#REF!,FALSE)="","",VLOOKUP($B52,c_bg,#REF!,FALSE))</f>
        <v>#REF!</v>
      </c>
      <c r="H52" s="100" t="e">
        <f>IF(#REF!="","",#REF!)</f>
        <v>#REF!</v>
      </c>
      <c r="I52" s="26"/>
      <c r="J52" s="101"/>
      <c r="K52" s="26"/>
      <c r="L52" s="17"/>
      <c r="M52" s="26"/>
    </row>
    <row r="53" spans="1:13" ht="13.5">
      <c r="A53" s="15">
        <f t="shared" si="3"/>
        <v>46</v>
      </c>
      <c r="B53" s="15" t="e">
        <f t="shared" si="2"/>
        <v>#REF!</v>
      </c>
      <c r="C53" s="15" t="e">
        <f>IF(VLOOKUP($B53,c_bg,#REF!,FALSE)="","",VLOOKUP($B53,c_bg,#REF!,FALSE))</f>
        <v>#REF!</v>
      </c>
      <c r="D53" s="15" t="e">
        <f>IF(VLOOKUP($B53,c_bg,#REF!,FALSE)="","",VLOOKUP($B53,c_bg,#REF!,FALSE))</f>
        <v>#REF!</v>
      </c>
      <c r="E53" s="15" t="e">
        <f>IF(VLOOKUP($B53,c_bg,#REF!,FALSE)="","",VLOOKUP($B53,c_bg,#REF!,FALSE))</f>
        <v>#REF!</v>
      </c>
      <c r="F53" s="15" t="e">
        <f>IF(VLOOKUP($B53,c_bg,#REF!,FALSE)="","",VLOOKUP($B53,c_bg,#REF!,FALSE))</f>
        <v>#REF!</v>
      </c>
      <c r="G53" s="15" t="e">
        <f>IF(VLOOKUP($B53,c_bg,#REF!,FALSE)="","",VLOOKUP($B53,c_bg,#REF!,FALSE))</f>
        <v>#REF!</v>
      </c>
      <c r="H53" s="99"/>
      <c r="I53" s="26"/>
      <c r="J53" s="101"/>
      <c r="K53" s="26"/>
      <c r="L53" s="17"/>
      <c r="M53" s="26"/>
    </row>
    <row r="54" spans="1:13" ht="13.5">
      <c r="A54" s="15">
        <f t="shared" si="3"/>
        <v>47</v>
      </c>
      <c r="B54" s="15" t="e">
        <f t="shared" si="2"/>
        <v>#REF!</v>
      </c>
      <c r="C54" s="15" t="e">
        <f>IF(VLOOKUP($B54,c_bg,#REF!,FALSE)="","",VLOOKUP($B54,c_bg,#REF!,FALSE))</f>
        <v>#REF!</v>
      </c>
      <c r="D54" s="15" t="e">
        <f>IF(VLOOKUP($B54,c_bg,#REF!,FALSE)="","",VLOOKUP($B54,c_bg,#REF!,FALSE))</f>
        <v>#REF!</v>
      </c>
      <c r="E54" s="15" t="e">
        <f>IF(VLOOKUP($B54,c_bg,#REF!,FALSE)="","",VLOOKUP($B54,c_bg,#REF!,FALSE))</f>
        <v>#REF!</v>
      </c>
      <c r="F54" s="15" t="e">
        <f>IF(VLOOKUP($B54,c_bg,#REF!,FALSE)="","",VLOOKUP($B54,c_bg,#REF!,FALSE))</f>
        <v>#REF!</v>
      </c>
      <c r="G54" s="15" t="e">
        <f>IF(VLOOKUP($B54,c_bg,#REF!,FALSE)="","",VLOOKUP($B54,c_bg,#REF!,FALSE))</f>
        <v>#REF!</v>
      </c>
      <c r="H54" s="99"/>
      <c r="I54" s="26"/>
      <c r="J54" s="101"/>
      <c r="K54" s="26"/>
      <c r="L54" s="17"/>
      <c r="M54" s="26"/>
    </row>
    <row r="55" spans="1:13" ht="13.5">
      <c r="A55" s="15">
        <f t="shared" si="3"/>
        <v>48</v>
      </c>
      <c r="B55" s="15" t="e">
        <f t="shared" si="2"/>
        <v>#REF!</v>
      </c>
      <c r="C55" s="15" t="e">
        <f>IF(VLOOKUP($B55,c_bg,#REF!,FALSE)="","",VLOOKUP($B55,c_bg,#REF!,FALSE))</f>
        <v>#REF!</v>
      </c>
      <c r="D55" s="15" t="e">
        <f>IF(VLOOKUP($B55,c_bg,#REF!,FALSE)="","",VLOOKUP($B55,c_bg,#REF!,FALSE))</f>
        <v>#REF!</v>
      </c>
      <c r="E55" s="15" t="e">
        <f>IF(VLOOKUP($B55,c_bg,#REF!,FALSE)="","",VLOOKUP($B55,c_bg,#REF!,FALSE))</f>
        <v>#REF!</v>
      </c>
      <c r="F55" s="15" t="e">
        <f>IF(VLOOKUP($B55,c_bg,#REF!,FALSE)="","",VLOOKUP($B55,c_bg,#REF!,FALSE))</f>
        <v>#REF!</v>
      </c>
      <c r="G55" s="15" t="e">
        <f>IF(VLOOKUP($B55,c_bg,#REF!,FALSE)="","",VLOOKUP($B55,c_bg,#REF!,FALSE))</f>
        <v>#REF!</v>
      </c>
      <c r="H55" s="99"/>
      <c r="I55" s="26"/>
      <c r="J55" s="101"/>
      <c r="K55" s="26"/>
      <c r="L55" s="17"/>
      <c r="M55" s="26"/>
    </row>
    <row r="56" spans="1:13" ht="13.5">
      <c r="A56" s="15">
        <f aca="true" t="shared" si="4" ref="A56:A63">A55+1</f>
        <v>49</v>
      </c>
      <c r="B56" s="15" t="e">
        <f t="shared" si="2"/>
        <v>#REF!</v>
      </c>
      <c r="C56" s="15" t="e">
        <f>IF(VLOOKUP($B56,c_bg,#REF!,FALSE)="","",VLOOKUP($B56,c_bg,#REF!,FALSE))</f>
        <v>#REF!</v>
      </c>
      <c r="D56" s="15" t="e">
        <f>IF(VLOOKUP($B56,c_bg,#REF!,FALSE)="","",VLOOKUP($B56,c_bg,#REF!,FALSE))</f>
        <v>#REF!</v>
      </c>
      <c r="E56" s="15" t="e">
        <f>IF(VLOOKUP($B56,c_bg,#REF!,FALSE)="","",VLOOKUP($B56,c_bg,#REF!,FALSE))</f>
        <v>#REF!</v>
      </c>
      <c r="F56" s="15" t="e">
        <f>IF(VLOOKUP($B56,c_bg,#REF!,FALSE)="","",VLOOKUP($B56,c_bg,#REF!,FALSE))</f>
        <v>#REF!</v>
      </c>
      <c r="G56" s="15" t="e">
        <f>IF(VLOOKUP($B56,c_bg,#REF!,FALSE)="","",VLOOKUP($B56,c_bg,#REF!,FALSE))</f>
        <v>#REF!</v>
      </c>
      <c r="H56" s="100"/>
      <c r="I56" s="26"/>
      <c r="J56" s="101"/>
      <c r="K56" s="26"/>
      <c r="L56" s="17"/>
      <c r="M56" s="26"/>
    </row>
    <row r="57" spans="1:13" ht="13.5">
      <c r="A57" s="15">
        <f t="shared" si="4"/>
        <v>50</v>
      </c>
      <c r="B57" s="15" t="e">
        <f t="shared" si="2"/>
        <v>#REF!</v>
      </c>
      <c r="C57" s="15" t="e">
        <f>IF(VLOOKUP($B57,c_bg,#REF!,FALSE)="","",VLOOKUP($B57,c_bg,#REF!,FALSE))</f>
        <v>#REF!</v>
      </c>
      <c r="D57" s="15" t="e">
        <f>IF(VLOOKUP($B57,c_bg,#REF!,FALSE)="","",VLOOKUP($B57,c_bg,#REF!,FALSE))</f>
        <v>#REF!</v>
      </c>
      <c r="E57" s="15" t="e">
        <f>IF(VLOOKUP($B57,c_bg,#REF!,FALSE)="","",VLOOKUP($B57,c_bg,#REF!,FALSE))</f>
        <v>#REF!</v>
      </c>
      <c r="F57" s="15" t="e">
        <f>IF(VLOOKUP($B57,c_bg,#REF!,FALSE)="","",VLOOKUP($B57,c_bg,#REF!,FALSE))</f>
        <v>#REF!</v>
      </c>
      <c r="G57" s="15" t="e">
        <f>IF(VLOOKUP($B57,c_bg,#REF!,FALSE)="","",VLOOKUP($B57,c_bg,#REF!,FALSE))</f>
        <v>#REF!</v>
      </c>
      <c r="H57" s="100" t="e">
        <f>IF(#REF!="","",#REF!)</f>
        <v>#REF!</v>
      </c>
      <c r="I57" s="26"/>
      <c r="J57" s="101"/>
      <c r="K57" s="26"/>
      <c r="L57" s="17"/>
      <c r="M57" s="26"/>
    </row>
    <row r="58" spans="1:13" ht="13.5">
      <c r="A58" s="15">
        <f t="shared" si="4"/>
        <v>51</v>
      </c>
      <c r="B58" s="15" t="e">
        <f t="shared" si="2"/>
        <v>#REF!</v>
      </c>
      <c r="C58" s="15" t="e">
        <f>IF(VLOOKUP($B58,c_bg,#REF!,FALSE)="","",VLOOKUP($B58,c_bg,#REF!,FALSE))</f>
        <v>#REF!</v>
      </c>
      <c r="D58" s="15" t="e">
        <f>IF(VLOOKUP($B58,c_bg,#REF!,FALSE)="","",VLOOKUP($B58,c_bg,#REF!,FALSE))</f>
        <v>#REF!</v>
      </c>
      <c r="E58" s="15" t="e">
        <f>IF(VLOOKUP($B58,c_bg,#REF!,FALSE)="","",VLOOKUP($B58,c_bg,#REF!,FALSE))</f>
        <v>#REF!</v>
      </c>
      <c r="F58" s="15" t="e">
        <f>IF(VLOOKUP($B58,c_bg,#REF!,FALSE)="","",VLOOKUP($B58,c_bg,#REF!,FALSE))</f>
        <v>#REF!</v>
      </c>
      <c r="G58" s="15" t="e">
        <f>IF(VLOOKUP($B58,c_bg,#REF!,FALSE)="","",VLOOKUP($B58,c_bg,#REF!,FALSE))</f>
        <v>#REF!</v>
      </c>
      <c r="H58" s="100" t="e">
        <f>IF(#REF!="","",#REF!)</f>
        <v>#REF!</v>
      </c>
      <c r="I58" s="26"/>
      <c r="J58" s="101"/>
      <c r="K58" s="26"/>
      <c r="L58" s="17"/>
      <c r="M58" s="26"/>
    </row>
    <row r="59" spans="1:13" ht="13.5">
      <c r="A59" s="15">
        <f t="shared" si="4"/>
        <v>52</v>
      </c>
      <c r="B59" s="15" t="e">
        <f t="shared" si="2"/>
        <v>#REF!</v>
      </c>
      <c r="C59" s="15" t="e">
        <f>IF(VLOOKUP($B59,c_bg,#REF!,FALSE)="","",VLOOKUP($B59,c_bg,#REF!,FALSE))</f>
        <v>#REF!</v>
      </c>
      <c r="D59" s="15" t="e">
        <f>IF(VLOOKUP($B59,c_bg,#REF!,FALSE)="","",VLOOKUP($B59,c_bg,#REF!,FALSE))</f>
        <v>#REF!</v>
      </c>
      <c r="E59" s="15" t="e">
        <f>IF(VLOOKUP($B59,c_bg,#REF!,FALSE)="","",VLOOKUP($B59,c_bg,#REF!,FALSE))</f>
        <v>#REF!</v>
      </c>
      <c r="F59" s="15" t="e">
        <f>IF(VLOOKUP($B59,c_bg,#REF!,FALSE)="","",VLOOKUP($B59,c_bg,#REF!,FALSE))</f>
        <v>#REF!</v>
      </c>
      <c r="G59" s="15" t="e">
        <f>IF(VLOOKUP($B59,c_bg,#REF!,FALSE)="","",VLOOKUP($B59,c_bg,#REF!,FALSE))</f>
        <v>#REF!</v>
      </c>
      <c r="H59" s="100" t="e">
        <f>IF(#REF!="","",#REF!)</f>
        <v>#REF!</v>
      </c>
      <c r="I59" s="26"/>
      <c r="J59" s="101"/>
      <c r="K59" s="26"/>
      <c r="L59" s="17"/>
      <c r="M59" s="26"/>
    </row>
    <row r="60" spans="1:13" ht="13.5">
      <c r="A60" s="15">
        <f t="shared" si="4"/>
        <v>53</v>
      </c>
      <c r="B60" s="15" t="e">
        <f t="shared" si="2"/>
        <v>#REF!</v>
      </c>
      <c r="C60" s="15" t="e">
        <f>IF(VLOOKUP($B60,c_bg,#REF!,FALSE)="","",VLOOKUP($B60,c_bg,#REF!,FALSE))</f>
        <v>#REF!</v>
      </c>
      <c r="D60" s="15" t="e">
        <f>IF(VLOOKUP($B60,c_bg,#REF!,FALSE)="","",VLOOKUP($B60,c_bg,#REF!,FALSE))</f>
        <v>#REF!</v>
      </c>
      <c r="E60" s="15" t="e">
        <f>IF(VLOOKUP($B60,c_bg,#REF!,FALSE)="","",VLOOKUP($B60,c_bg,#REF!,FALSE))</f>
        <v>#REF!</v>
      </c>
      <c r="F60" s="15" t="e">
        <f>IF(VLOOKUP($B60,c_bg,#REF!,FALSE)="","",VLOOKUP($B60,c_bg,#REF!,FALSE))</f>
        <v>#REF!</v>
      </c>
      <c r="G60" s="15" t="e">
        <f>IF(VLOOKUP($B60,c_bg,#REF!,FALSE)="","",VLOOKUP($B60,c_bg,#REF!,FALSE))</f>
        <v>#REF!</v>
      </c>
      <c r="H60" s="100" t="e">
        <f>IF(#REF!="","",#REF!)</f>
        <v>#REF!</v>
      </c>
      <c r="I60" s="26"/>
      <c r="J60" s="101"/>
      <c r="K60" s="26"/>
      <c r="L60" s="17"/>
      <c r="M60" s="26"/>
    </row>
    <row r="61" spans="1:13" ht="13.5">
      <c r="A61" s="15">
        <f t="shared" si="4"/>
        <v>54</v>
      </c>
      <c r="B61" s="15" t="e">
        <f t="shared" si="2"/>
        <v>#REF!</v>
      </c>
      <c r="C61" s="15" t="e">
        <f>IF(VLOOKUP($B61,c_bg,#REF!,FALSE)="","",VLOOKUP($B61,c_bg,#REF!,FALSE))</f>
        <v>#REF!</v>
      </c>
      <c r="D61" s="15" t="e">
        <f>IF(VLOOKUP($B61,c_bg,#REF!,FALSE)="","",VLOOKUP($B61,c_bg,#REF!,FALSE))</f>
        <v>#REF!</v>
      </c>
      <c r="E61" s="15" t="e">
        <f>IF(VLOOKUP($B61,c_bg,#REF!,FALSE)="","",VLOOKUP($B61,c_bg,#REF!,FALSE))</f>
        <v>#REF!</v>
      </c>
      <c r="F61" s="15" t="e">
        <f>IF(VLOOKUP($B61,c_bg,#REF!,FALSE)="","",VLOOKUP($B61,c_bg,#REF!,FALSE))</f>
        <v>#REF!</v>
      </c>
      <c r="G61" s="15" t="e">
        <f>IF(VLOOKUP($B61,c_bg,#REF!,FALSE)="","",VLOOKUP($B61,c_bg,#REF!,FALSE))</f>
        <v>#REF!</v>
      </c>
      <c r="H61" s="100" t="e">
        <f>IF(#REF!="","",#REF!)</f>
        <v>#REF!</v>
      </c>
      <c r="I61" s="26"/>
      <c r="J61" s="101"/>
      <c r="K61" s="26"/>
      <c r="L61" s="17"/>
      <c r="M61" s="26"/>
    </row>
    <row r="62" spans="1:13" ht="13.5">
      <c r="A62" s="15">
        <f t="shared" si="4"/>
        <v>55</v>
      </c>
      <c r="B62" s="15" t="e">
        <f t="shared" si="2"/>
        <v>#REF!</v>
      </c>
      <c r="C62" s="15" t="e">
        <f>IF(VLOOKUP($B62,c_bg,#REF!,FALSE)="","",VLOOKUP($B62,c_bg,#REF!,FALSE))</f>
        <v>#REF!</v>
      </c>
      <c r="D62" s="15" t="e">
        <f>IF(VLOOKUP($B62,c_bg,#REF!,FALSE)="","",VLOOKUP($B62,c_bg,#REF!,FALSE))</f>
        <v>#REF!</v>
      </c>
      <c r="E62" s="15" t="e">
        <f>IF(VLOOKUP($B62,c_bg,#REF!,FALSE)="","",VLOOKUP($B62,c_bg,#REF!,FALSE))</f>
        <v>#REF!</v>
      </c>
      <c r="F62" s="15" t="e">
        <f>IF(VLOOKUP($B62,c_bg,#REF!,FALSE)="","",VLOOKUP($B62,c_bg,#REF!,FALSE))</f>
        <v>#REF!</v>
      </c>
      <c r="G62" s="15" t="e">
        <f>IF(VLOOKUP($B62,c_bg,#REF!,FALSE)="","",VLOOKUP($B62,c_bg,#REF!,FALSE))</f>
        <v>#REF!</v>
      </c>
      <c r="H62" s="99"/>
      <c r="I62" s="26"/>
      <c r="J62" s="101"/>
      <c r="K62" s="26"/>
      <c r="L62" s="17"/>
      <c r="M62" s="26"/>
    </row>
    <row r="63" spans="1:13" ht="13.5">
      <c r="A63" s="15">
        <f t="shared" si="4"/>
        <v>56</v>
      </c>
      <c r="B63" s="15" t="e">
        <f t="shared" si="2"/>
        <v>#REF!</v>
      </c>
      <c r="C63" s="15" t="e">
        <f>IF(VLOOKUP($B63,c_bg,#REF!,FALSE)="","",VLOOKUP($B63,c_bg,#REF!,FALSE))</f>
        <v>#REF!</v>
      </c>
      <c r="D63" s="15" t="e">
        <f>IF(VLOOKUP($B63,c_bg,#REF!,FALSE)="","",VLOOKUP($B63,c_bg,#REF!,FALSE))</f>
        <v>#REF!</v>
      </c>
      <c r="E63" s="15" t="e">
        <f>IF(VLOOKUP($B63,c_bg,#REF!,FALSE)="","",VLOOKUP($B63,c_bg,#REF!,FALSE))</f>
        <v>#REF!</v>
      </c>
      <c r="F63" s="15" t="e">
        <f>IF(VLOOKUP($B63,c_bg,#REF!,FALSE)="","",VLOOKUP($B63,c_bg,#REF!,FALSE))</f>
        <v>#REF!</v>
      </c>
      <c r="G63" s="15" t="e">
        <f>IF(VLOOKUP($B63,c_bg,#REF!,FALSE)="","",VLOOKUP($B63,c_bg,#REF!,FALSE))</f>
        <v>#REF!</v>
      </c>
      <c r="H63" s="99"/>
      <c r="I63" s="26"/>
      <c r="J63" s="101"/>
      <c r="K63" s="26"/>
      <c r="L63" s="17"/>
      <c r="M63" s="26"/>
    </row>
    <row r="64" spans="1:13" ht="13.5">
      <c r="A64" s="15"/>
      <c r="B64" s="15"/>
      <c r="C64" s="15"/>
      <c r="D64" s="15"/>
      <c r="E64" s="15"/>
      <c r="F64" s="15"/>
      <c r="G64" s="15"/>
      <c r="H64" s="99"/>
      <c r="I64" s="26"/>
      <c r="J64" s="101"/>
      <c r="K64" s="26"/>
      <c r="L64" s="17"/>
      <c r="M64" s="26"/>
    </row>
    <row r="65" spans="1:13" ht="13.5">
      <c r="A65" s="15"/>
      <c r="B65" s="15"/>
      <c r="C65" s="15"/>
      <c r="D65" s="15"/>
      <c r="E65" s="15"/>
      <c r="F65" s="15"/>
      <c r="G65" s="15"/>
      <c r="H65" s="99"/>
      <c r="I65" s="26"/>
      <c r="J65" s="101"/>
      <c r="K65" s="26"/>
      <c r="L65" s="17"/>
      <c r="M65" s="26"/>
    </row>
  </sheetData>
  <sheetProtection/>
  <mergeCells count="6">
    <mergeCell ref="B5:B7"/>
    <mergeCell ref="A5:A7"/>
    <mergeCell ref="H5:I5"/>
    <mergeCell ref="J5:K5"/>
    <mergeCell ref="C5:F7"/>
    <mergeCell ref="G5:G7"/>
  </mergeCells>
  <printOptions horizontalCentered="1" verticalCentered="1"/>
  <pageMargins left="0.5905511811023623" right="0.3937007874015748" top="0.3937007874015748" bottom="0.3937007874015748"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M105"/>
  <sheetViews>
    <sheetView view="pageBreakPreview" zoomScaleSheetLayoutView="100" zoomScalePageLayoutView="0" workbookViewId="0" topLeftCell="A1">
      <selection activeCell="A25" sqref="A1:IV16384"/>
    </sheetView>
  </sheetViews>
  <sheetFormatPr defaultColWidth="9.00390625" defaultRowHeight="30" customHeight="1"/>
  <cols>
    <col min="1" max="1" width="2.625" style="6" customWidth="1"/>
    <col min="2" max="2" width="6.875" style="6" customWidth="1"/>
    <col min="3" max="3" width="15.625" style="6" customWidth="1"/>
    <col min="4" max="5" width="10.625" style="6" customWidth="1"/>
    <col min="6" max="6" width="8.625" style="6" customWidth="1"/>
    <col min="7" max="7" width="7.625" style="21" customWidth="1"/>
    <col min="8" max="8" width="7.625" style="31" customWidth="1"/>
    <col min="9" max="9" width="5.625" style="22" customWidth="1"/>
    <col min="10" max="10" width="10.625" style="22" customWidth="1"/>
    <col min="11" max="11" width="10.625" style="6" customWidth="1"/>
    <col min="12" max="16384" width="9.00390625" style="6" customWidth="1"/>
  </cols>
  <sheetData>
    <row r="1" spans="2:13" ht="30" customHeight="1">
      <c r="B1" s="6">
        <v>1</v>
      </c>
      <c r="C1" s="6">
        <f>B1+1</f>
        <v>2</v>
      </c>
      <c r="D1" s="6">
        <f aca="true" t="shared" si="0" ref="D1:L1">C1+1</f>
        <v>3</v>
      </c>
      <c r="E1" s="6">
        <f t="shared" si="0"/>
        <v>4</v>
      </c>
      <c r="F1" s="6">
        <f t="shared" si="0"/>
        <v>5</v>
      </c>
      <c r="G1" s="6">
        <f t="shared" si="0"/>
        <v>6</v>
      </c>
      <c r="H1" s="31">
        <f t="shared" si="0"/>
        <v>7</v>
      </c>
      <c r="I1" s="6">
        <f t="shared" si="0"/>
        <v>8</v>
      </c>
      <c r="J1" s="6">
        <f t="shared" si="0"/>
        <v>9</v>
      </c>
      <c r="K1" s="6">
        <f t="shared" si="0"/>
        <v>10</v>
      </c>
      <c r="L1" s="6">
        <f t="shared" si="0"/>
        <v>11</v>
      </c>
      <c r="M1" s="6" t="s">
        <v>743</v>
      </c>
    </row>
    <row r="2" spans="1:11" ht="30" customHeight="1">
      <c r="A2" s="6" t="e">
        <f>#REF!</f>
        <v>#REF!</v>
      </c>
      <c r="B2" s="940" t="s">
        <v>137</v>
      </c>
      <c r="C2" s="940"/>
      <c r="D2" s="940"/>
      <c r="E2" s="940"/>
      <c r="F2" s="940"/>
      <c r="G2" s="940"/>
      <c r="H2" s="940"/>
      <c r="I2" s="940"/>
      <c r="J2" s="940"/>
      <c r="K2" s="97">
        <v>1</v>
      </c>
    </row>
    <row r="3" spans="1:11" ht="30" customHeight="1">
      <c r="A3" s="6">
        <v>0</v>
      </c>
      <c r="B3" s="7" t="s">
        <v>189</v>
      </c>
      <c r="C3" s="7" t="s">
        <v>341</v>
      </c>
      <c r="D3" s="937" t="s">
        <v>342</v>
      </c>
      <c r="E3" s="938"/>
      <c r="F3" s="939"/>
      <c r="G3" s="937" t="s">
        <v>340</v>
      </c>
      <c r="H3" s="939"/>
      <c r="I3" s="7" t="s">
        <v>691</v>
      </c>
      <c r="J3" s="937" t="s">
        <v>434</v>
      </c>
      <c r="K3" s="939"/>
    </row>
    <row r="4" spans="1:11" ht="30" customHeight="1">
      <c r="A4" s="6">
        <f>+A3+1</f>
        <v>1</v>
      </c>
      <c r="B4" s="10" t="e">
        <f>IF($A4="","",$A$2&amp;WIDECHAR($A4))</f>
        <v>#REF!</v>
      </c>
      <c r="C4" s="10" t="e">
        <f>IF($B4="","",IF(VLOOKUP($B4,c_bg,#REF!,FALSE)="","",VLOOKUP($B4,c_bg,#REF!,FALSE)))</f>
        <v>#REF!</v>
      </c>
      <c r="D4" s="19" t="e">
        <f>IF($B4="","",IF(VLOOKUP($B4,c_bg,#REF!,FALSE)="","",VLOOKUP($B4,c_bg,#REF!,FALSE)))</f>
        <v>#REF!</v>
      </c>
      <c r="E4" s="20" t="e">
        <f>IF($B4="","",IF(VLOOKUP($B4,c_bg,#REF!,FALSE)="","",VLOOKUP($B4,c_bg,#REF!,FALSE)))</f>
        <v>#REF!</v>
      </c>
      <c r="F4" s="20" t="e">
        <f>IF($B4="","",IF(VLOOKUP($B4,c_bg,#REF!,FALSE)="","",VLOOKUP($B4,c_bg,#REF!,FALSE)))</f>
        <v>#REF!</v>
      </c>
      <c r="G4" s="110" t="e">
        <f>IF($B4="","",IF(VLOOKUP($B4,suu_01,'数入力'!$H$2,FALSE)="","",VLOOKUP($B4,suu_01,'数入力'!$H$2,FALSE)))</f>
        <v>#REF!</v>
      </c>
      <c r="H4" s="111" t="e">
        <f>IF($B4="","",IF(VLOOKUP($B4,suu_01,'数入力'!$J$2,FALSE)="","",VLOOKUP($B4,suu_01,'数入力'!$J$2,FALSE)))</f>
        <v>#REF!</v>
      </c>
      <c r="I4" s="27" t="e">
        <f>IF($B4="","",IF(VLOOKUP($B4,c_bg,#REF!,FALSE)="","",VLOOKUP($B4,c_bg,#REF!,FALSE)))</f>
        <v>#REF!</v>
      </c>
      <c r="J4" s="28" t="e">
        <f>IF($B4="","",IF(VLOOKUP($B4,suu_01,'数入力'!$I$2,FALSE)="","",VLOOKUP($B4,suu_01,'数入力'!$I$2,FALSE)))</f>
        <v>#REF!</v>
      </c>
      <c r="K4" s="25" t="e">
        <f>IF($B4="","",IF(VLOOKUP($B4,suu_01,'数入力'!$K$2,FALSE)="","",VLOOKUP($B4,suu_01,'数入力'!$K$2,FALSE)))</f>
        <v>#REF!</v>
      </c>
    </row>
    <row r="5" spans="1:11" ht="30" customHeight="1">
      <c r="A5" s="6">
        <f aca="true" t="shared" si="1" ref="A5:A21">+A4+1</f>
        <v>2</v>
      </c>
      <c r="B5" s="10" t="e">
        <f aca="true" t="shared" si="2" ref="B5:B53">IF($A5="","",$A$2&amp;WIDECHAR($A5))</f>
        <v>#REF!</v>
      </c>
      <c r="C5" s="10" t="e">
        <f>IF($B5="","",IF(VLOOKUP($B5,c_bg,#REF!,FALSE)="","",VLOOKUP($B5,c_bg,#REF!,FALSE)))</f>
        <v>#REF!</v>
      </c>
      <c r="D5" s="19" t="e">
        <f>IF($B5="","",IF(VLOOKUP($B5,c_bg,#REF!,FALSE)="","",VLOOKUP($B5,c_bg,#REF!,FALSE)))</f>
        <v>#REF!</v>
      </c>
      <c r="E5" s="20" t="e">
        <f>IF($B5="","",IF(VLOOKUP($B5,c_bg,#REF!,FALSE)="","",VLOOKUP($B5,c_bg,#REF!,FALSE)))</f>
        <v>#REF!</v>
      </c>
      <c r="F5" s="20" t="e">
        <f>IF($B5="","",IF(VLOOKUP($B5,c_bg,#REF!,FALSE)="","",VLOOKUP($B5,c_bg,#REF!,FALSE)))</f>
        <v>#REF!</v>
      </c>
      <c r="G5" s="110" t="e">
        <f>IF($B5="","",IF(VLOOKUP($B5,suu_01,'数入力'!$H$2,FALSE)="","",VLOOKUP($B5,suu_01,'数入力'!$H$2,FALSE)))</f>
        <v>#REF!</v>
      </c>
      <c r="H5" s="111" t="e">
        <f>IF($B5="","",IF(VLOOKUP($B5,suu_01,'数入力'!$J$2,FALSE)="","",VLOOKUP($B5,suu_01,'数入力'!$J$2,FALSE)))</f>
        <v>#REF!</v>
      </c>
      <c r="I5" s="23" t="e">
        <f>IF($B5="","",IF(VLOOKUP($B5,c_bg,#REF!,FALSE)="","",VLOOKUP($B5,c_bg,#REF!,FALSE)))</f>
        <v>#REF!</v>
      </c>
      <c r="J5" s="28" t="e">
        <f>IF($B5="","",IF(VLOOKUP($B5,suu_01,'数入力'!$I$2,FALSE)="","",VLOOKUP($B5,suu_01,'数入力'!$I$2,FALSE)))</f>
        <v>#REF!</v>
      </c>
      <c r="K5" s="25" t="e">
        <f>IF($B5="","",IF(VLOOKUP($B5,suu_01,'数入力'!$K$2,FALSE)="","",VLOOKUP($B5,suu_01,'数入力'!$K$2,FALSE)))</f>
        <v>#REF!</v>
      </c>
    </row>
    <row r="6" spans="1:11" ht="30" customHeight="1">
      <c r="A6" s="6">
        <f t="shared" si="1"/>
        <v>3</v>
      </c>
      <c r="B6" s="10" t="e">
        <f t="shared" si="2"/>
        <v>#REF!</v>
      </c>
      <c r="C6" s="10" t="e">
        <f>IF($B6="","",IF(VLOOKUP($B6,c_bg,#REF!,FALSE)="","",VLOOKUP($B6,c_bg,#REF!,FALSE)))</f>
        <v>#REF!</v>
      </c>
      <c r="D6" s="19" t="e">
        <f>IF($B6="","",IF(VLOOKUP($B6,c_bg,#REF!,FALSE)="","",VLOOKUP($B6,c_bg,#REF!,FALSE)))</f>
        <v>#REF!</v>
      </c>
      <c r="E6" s="20" t="e">
        <f>IF($B6="","",IF(VLOOKUP($B6,c_bg,#REF!,FALSE)="","",VLOOKUP($B6,c_bg,#REF!,FALSE)))</f>
        <v>#REF!</v>
      </c>
      <c r="F6" s="20" t="e">
        <f>IF($B6="","",IF(VLOOKUP($B6,c_bg,#REF!,FALSE)="","",VLOOKUP($B6,c_bg,#REF!,FALSE)))</f>
        <v>#REF!</v>
      </c>
      <c r="G6" s="110" t="e">
        <f>IF($B6="","",IF(VLOOKUP($B6,suu_01,'数入力'!$H$2,FALSE)="","",VLOOKUP($B6,suu_01,'数入力'!$H$2,FALSE)))</f>
        <v>#REF!</v>
      </c>
      <c r="H6" s="111" t="e">
        <f>IF($B6="","",IF(VLOOKUP($B6,suu_01,'数入力'!$J$2,FALSE)="","",VLOOKUP($B6,suu_01,'数入力'!$J$2,FALSE)))</f>
        <v>#REF!</v>
      </c>
      <c r="I6" s="23" t="e">
        <f>IF($B6="","",IF(VLOOKUP($B6,c_bg,#REF!,FALSE)="","",VLOOKUP($B6,c_bg,#REF!,FALSE)))</f>
        <v>#REF!</v>
      </c>
      <c r="J6" s="28" t="e">
        <f>IF($B6="","",IF(VLOOKUP($B6,suu_01,'数入力'!$I$2,FALSE)="","",VLOOKUP($B6,suu_01,'数入力'!$I$2,FALSE)))</f>
        <v>#REF!</v>
      </c>
      <c r="K6" s="25" t="e">
        <f>IF($B6="","",IF(VLOOKUP($B6,suu_01,'数入力'!$K$2,FALSE)="","",VLOOKUP($B6,suu_01,'数入力'!$K$2,FALSE)))</f>
        <v>#REF!</v>
      </c>
    </row>
    <row r="7" spans="1:11" ht="30" customHeight="1">
      <c r="A7" s="6">
        <f t="shared" si="1"/>
        <v>4</v>
      </c>
      <c r="B7" s="10" t="e">
        <f t="shared" si="2"/>
        <v>#REF!</v>
      </c>
      <c r="C7" s="10" t="e">
        <f>IF($B7="","",IF(VLOOKUP($B7,c_bg,#REF!,FALSE)="","",VLOOKUP($B7,c_bg,#REF!,FALSE)))</f>
        <v>#REF!</v>
      </c>
      <c r="D7" s="19" t="e">
        <f>IF($B7="","",IF(VLOOKUP($B7,c_bg,#REF!,FALSE)="","",VLOOKUP($B7,c_bg,#REF!,FALSE)))</f>
        <v>#REF!</v>
      </c>
      <c r="E7" s="20" t="e">
        <f>IF($B7="","",IF(VLOOKUP($B7,c_bg,#REF!,FALSE)="","",VLOOKUP($B7,c_bg,#REF!,FALSE)))</f>
        <v>#REF!</v>
      </c>
      <c r="F7" s="20" t="e">
        <f>IF($B7="","",IF(VLOOKUP($B7,c_bg,#REF!,FALSE)="","",VLOOKUP($B7,c_bg,#REF!,FALSE)))</f>
        <v>#REF!</v>
      </c>
      <c r="G7" s="110" t="e">
        <f>IF($B7="","",IF(VLOOKUP($B7,suu_01,'数入力'!$H$2,FALSE)="","",VLOOKUP($B7,suu_01,'数入力'!$H$2,FALSE)))</f>
        <v>#REF!</v>
      </c>
      <c r="H7" s="111" t="e">
        <f>IF($B7="","",IF(VLOOKUP($B7,suu_01,'数入力'!$J$2,FALSE)="","",VLOOKUP($B7,suu_01,'数入力'!$J$2,FALSE)))</f>
        <v>#REF!</v>
      </c>
      <c r="I7" s="23" t="e">
        <f>IF($B7="","",IF(VLOOKUP($B7,c_bg,#REF!,FALSE)="","",VLOOKUP($B7,c_bg,#REF!,FALSE)))</f>
        <v>#REF!</v>
      </c>
      <c r="J7" s="28" t="e">
        <f>IF($B7="","",IF(VLOOKUP($B7,suu_01,'数入力'!$I$2,FALSE)="","",VLOOKUP($B7,suu_01,'数入力'!$I$2,FALSE)))</f>
        <v>#REF!</v>
      </c>
      <c r="K7" s="25" t="e">
        <f>IF($B7="","",IF(VLOOKUP($B7,suu_01,'数入力'!$K$2,FALSE)="","",VLOOKUP($B7,suu_01,'数入力'!$K$2,FALSE)))</f>
        <v>#REF!</v>
      </c>
    </row>
    <row r="8" spans="1:11" ht="30" customHeight="1">
      <c r="A8" s="6">
        <f t="shared" si="1"/>
        <v>5</v>
      </c>
      <c r="B8" s="10" t="e">
        <f t="shared" si="2"/>
        <v>#REF!</v>
      </c>
      <c r="C8" s="10" t="e">
        <f>IF($B8="","",IF(VLOOKUP($B8,c_bg,#REF!,FALSE)="","",VLOOKUP($B8,c_bg,#REF!,FALSE)))</f>
        <v>#REF!</v>
      </c>
      <c r="D8" s="19" t="e">
        <f>IF($B8="","",IF(VLOOKUP($B8,c_bg,#REF!,FALSE)="","",VLOOKUP($B8,c_bg,#REF!,FALSE)))</f>
        <v>#REF!</v>
      </c>
      <c r="E8" s="20" t="e">
        <f>IF($B8="","",IF(VLOOKUP($B8,c_bg,#REF!,FALSE)="","",VLOOKUP($B8,c_bg,#REF!,FALSE)))</f>
        <v>#REF!</v>
      </c>
      <c r="F8" s="20" t="e">
        <f>IF($B8="","",IF(VLOOKUP($B8,c_bg,#REF!,FALSE)="","",VLOOKUP($B8,c_bg,#REF!,FALSE)))</f>
        <v>#REF!</v>
      </c>
      <c r="G8" s="110" t="e">
        <f>IF($B8="","",IF(VLOOKUP($B8,suu_01,'数入力'!$H$2,FALSE)="","",VLOOKUP($B8,suu_01,'数入力'!$H$2,FALSE)))</f>
        <v>#REF!</v>
      </c>
      <c r="H8" s="111" t="e">
        <f>IF($B8="","",IF(VLOOKUP($B8,suu_01,'数入力'!$J$2,FALSE)="","",VLOOKUP($B8,suu_01,'数入力'!$J$2,FALSE)))</f>
        <v>#REF!</v>
      </c>
      <c r="I8" s="23" t="e">
        <f>IF($B8="","",IF(VLOOKUP($B8,c_bg,#REF!,FALSE)="","",VLOOKUP($B8,c_bg,#REF!,FALSE)))</f>
        <v>#REF!</v>
      </c>
      <c r="J8" s="28" t="e">
        <f>IF($B8="","",IF(VLOOKUP($B8,suu_01,'数入力'!$I$2,FALSE)="","",VLOOKUP($B8,suu_01,'数入力'!$I$2,FALSE)))</f>
        <v>#REF!</v>
      </c>
      <c r="K8" s="25" t="e">
        <f>IF($B8="","",IF(VLOOKUP($B8,suu_01,'数入力'!$K$2,FALSE)="","",VLOOKUP($B8,suu_01,'数入力'!$K$2,FALSE)))</f>
        <v>#REF!</v>
      </c>
    </row>
    <row r="9" spans="1:11" ht="30" customHeight="1">
      <c r="A9" s="6">
        <f t="shared" si="1"/>
        <v>6</v>
      </c>
      <c r="B9" s="10" t="e">
        <f t="shared" si="2"/>
        <v>#REF!</v>
      </c>
      <c r="C9" s="10" t="e">
        <f>IF($B9="","",IF(VLOOKUP($B9,c_bg,#REF!,FALSE)="","",VLOOKUP($B9,c_bg,#REF!,FALSE)))</f>
        <v>#REF!</v>
      </c>
      <c r="D9" s="19" t="e">
        <f>IF($B9="","",IF(VLOOKUP($B9,c_bg,#REF!,FALSE)="","",VLOOKUP($B9,c_bg,#REF!,FALSE)))</f>
        <v>#REF!</v>
      </c>
      <c r="E9" s="20" t="e">
        <f>IF($B9="","",IF(VLOOKUP($B9,c_bg,#REF!,FALSE)="","",VLOOKUP($B9,c_bg,#REF!,FALSE)))</f>
        <v>#REF!</v>
      </c>
      <c r="F9" s="20" t="e">
        <f>IF($B9="","",IF(VLOOKUP($B9,c_bg,#REF!,FALSE)="","",VLOOKUP($B9,c_bg,#REF!,FALSE)))</f>
        <v>#REF!</v>
      </c>
      <c r="G9" s="110" t="e">
        <f>IF($B9="","",IF(VLOOKUP($B9,suu_01,'数入力'!$H$2,FALSE)="","",VLOOKUP($B9,suu_01,'数入力'!$H$2,FALSE)))</f>
        <v>#REF!</v>
      </c>
      <c r="H9" s="111" t="e">
        <f>IF($B9="","",IF(VLOOKUP($B9,suu_01,'数入力'!$J$2,FALSE)="","",VLOOKUP($B9,suu_01,'数入力'!$J$2,FALSE)))</f>
        <v>#REF!</v>
      </c>
      <c r="I9" s="23" t="e">
        <f>IF($B9="","",IF(VLOOKUP($B9,c_bg,#REF!,FALSE)="","",VLOOKUP($B9,c_bg,#REF!,FALSE)))</f>
        <v>#REF!</v>
      </c>
      <c r="J9" s="28" t="e">
        <f>IF($B9="","",IF(VLOOKUP($B9,suu_01,'数入力'!$I$2,FALSE)="","",VLOOKUP($B9,suu_01,'数入力'!$I$2,FALSE)))</f>
        <v>#REF!</v>
      </c>
      <c r="K9" s="25" t="e">
        <f>IF($B9="","",IF(VLOOKUP($B9,suu_01,'数入力'!$K$2,FALSE)="","",VLOOKUP($B9,suu_01,'数入力'!$K$2,FALSE)))</f>
        <v>#REF!</v>
      </c>
    </row>
    <row r="10" spans="1:11" ht="30" customHeight="1">
      <c r="A10" s="6">
        <f t="shared" si="1"/>
        <v>7</v>
      </c>
      <c r="B10" s="10" t="e">
        <f t="shared" si="2"/>
        <v>#REF!</v>
      </c>
      <c r="C10" s="10" t="e">
        <f>IF($B10="","",IF(VLOOKUP($B10,c_bg,#REF!,FALSE)="","",VLOOKUP($B10,c_bg,#REF!,FALSE)))</f>
        <v>#REF!</v>
      </c>
      <c r="D10" s="19" t="e">
        <f>IF($B10="","",IF(VLOOKUP($B10,c_bg,#REF!,FALSE)="","",VLOOKUP($B10,c_bg,#REF!,FALSE)))</f>
        <v>#REF!</v>
      </c>
      <c r="E10" s="20" t="e">
        <f>IF($B10="","",IF(VLOOKUP($B10,c_bg,#REF!,FALSE)="","",VLOOKUP($B10,c_bg,#REF!,FALSE)))</f>
        <v>#REF!</v>
      </c>
      <c r="F10" s="20" t="e">
        <f>IF($B10="","",IF(VLOOKUP($B10,c_bg,#REF!,FALSE)="","",VLOOKUP($B10,c_bg,#REF!,FALSE)))</f>
        <v>#REF!</v>
      </c>
      <c r="G10" s="110" t="e">
        <f>IF($B10="","",IF(VLOOKUP($B10,suu_01,'数入力'!$H$2,FALSE)="","",VLOOKUP($B10,suu_01,'数入力'!$H$2,FALSE)))</f>
        <v>#REF!</v>
      </c>
      <c r="H10" s="111" t="e">
        <f>IF($B10="","",IF(VLOOKUP($B10,suu_01,'数入力'!$J$2,FALSE)="","",VLOOKUP($B10,suu_01,'数入力'!$J$2,FALSE)))</f>
        <v>#REF!</v>
      </c>
      <c r="I10" s="23" t="e">
        <f>IF($B10="","",IF(VLOOKUP($B10,c_bg,#REF!,FALSE)="","",VLOOKUP($B10,c_bg,#REF!,FALSE)))</f>
        <v>#REF!</v>
      </c>
      <c r="J10" s="28" t="e">
        <f>IF($B10="","",IF(VLOOKUP($B10,suu_01,'数入力'!$I$2,FALSE)="","",VLOOKUP($B10,suu_01,'数入力'!$I$2,FALSE)))</f>
        <v>#REF!</v>
      </c>
      <c r="K10" s="25" t="e">
        <f>IF($B10="","",IF(VLOOKUP($B10,suu_01,'数入力'!$K$2,FALSE)="","",VLOOKUP($B10,suu_01,'数入力'!$K$2,FALSE)))</f>
        <v>#REF!</v>
      </c>
    </row>
    <row r="11" spans="1:11" ht="30" customHeight="1">
      <c r="A11" s="6">
        <f t="shared" si="1"/>
        <v>8</v>
      </c>
      <c r="B11" s="10" t="e">
        <f t="shared" si="2"/>
        <v>#REF!</v>
      </c>
      <c r="C11" s="10" t="e">
        <f>IF($B11="","",IF(VLOOKUP($B11,c_bg,#REF!,FALSE)="","",VLOOKUP($B11,c_bg,#REF!,FALSE)))</f>
        <v>#REF!</v>
      </c>
      <c r="D11" s="19" t="e">
        <f>IF($B11="","",IF(VLOOKUP($B11,c_bg,#REF!,FALSE)="","",VLOOKUP($B11,c_bg,#REF!,FALSE)))</f>
        <v>#REF!</v>
      </c>
      <c r="E11" s="20" t="e">
        <f>IF($B11="","",IF(VLOOKUP($B11,c_bg,#REF!,FALSE)="","",VLOOKUP($B11,c_bg,#REF!,FALSE)))</f>
        <v>#REF!</v>
      </c>
      <c r="F11" s="20" t="e">
        <f>IF($B11="","",IF(VLOOKUP($B11,c_bg,#REF!,FALSE)="","",VLOOKUP($B11,c_bg,#REF!,FALSE)))</f>
        <v>#REF!</v>
      </c>
      <c r="G11" s="110" t="e">
        <f>IF($B11="","",IF(VLOOKUP($B11,suu_01,'数入力'!$H$2,FALSE)="","",VLOOKUP($B11,suu_01,'数入力'!$H$2,FALSE)))</f>
        <v>#REF!</v>
      </c>
      <c r="H11" s="111" t="e">
        <f>IF($B11="","",IF(VLOOKUP($B11,suu_01,'数入力'!$J$2,FALSE)="","",VLOOKUP($B11,suu_01,'数入力'!$J$2,FALSE)))</f>
        <v>#REF!</v>
      </c>
      <c r="I11" s="23" t="e">
        <f>IF($B11="","",IF(VLOOKUP($B11,c_bg,#REF!,FALSE)="","",VLOOKUP($B11,c_bg,#REF!,FALSE)))</f>
        <v>#REF!</v>
      </c>
      <c r="J11" s="28" t="e">
        <f>IF($B11="","",IF(VLOOKUP($B11,suu_01,'数入力'!$I$2,FALSE)="","",VLOOKUP($B11,suu_01,'数入力'!$I$2,FALSE)))</f>
        <v>#REF!</v>
      </c>
      <c r="K11" s="25" t="e">
        <f>IF($B11="","",IF(VLOOKUP($B11,suu_01,'数入力'!$K$2,FALSE)="","",VLOOKUP($B11,suu_01,'数入力'!$K$2,FALSE)))</f>
        <v>#REF!</v>
      </c>
    </row>
    <row r="12" spans="1:11" ht="30" customHeight="1">
      <c r="A12" s="6">
        <f t="shared" si="1"/>
        <v>9</v>
      </c>
      <c r="B12" s="10" t="e">
        <f t="shared" si="2"/>
        <v>#REF!</v>
      </c>
      <c r="C12" s="10" t="e">
        <f>IF($B12="","",IF(VLOOKUP($B12,c_bg,#REF!,FALSE)="","",VLOOKUP($B12,c_bg,#REF!,FALSE)))</f>
        <v>#REF!</v>
      </c>
      <c r="D12" s="19" t="e">
        <f>IF($B12="","",IF(VLOOKUP($B12,c_bg,#REF!,FALSE)="","",VLOOKUP($B12,c_bg,#REF!,FALSE)))</f>
        <v>#REF!</v>
      </c>
      <c r="E12" s="20" t="e">
        <f>IF($B12="","",IF(VLOOKUP($B12,c_bg,#REF!,FALSE)="","",VLOOKUP($B12,c_bg,#REF!,FALSE)))</f>
        <v>#REF!</v>
      </c>
      <c r="F12" s="20" t="e">
        <f>IF($B12="","",IF(VLOOKUP($B12,c_bg,#REF!,FALSE)="","",VLOOKUP($B12,c_bg,#REF!,FALSE)))</f>
        <v>#REF!</v>
      </c>
      <c r="G12" s="110" t="e">
        <f>IF($B12="","",IF(VLOOKUP($B12,suu_01,'数入力'!$H$2,FALSE)="","",VLOOKUP($B12,suu_01,'数入力'!$H$2,FALSE)))</f>
        <v>#REF!</v>
      </c>
      <c r="H12" s="111" t="e">
        <f>IF($B12="","",IF(VLOOKUP($B12,suu_01,'数入力'!$J$2,FALSE)="","",VLOOKUP($B12,suu_01,'数入力'!$J$2,FALSE)))</f>
        <v>#REF!</v>
      </c>
      <c r="I12" s="23" t="e">
        <f>IF($B12="","",IF(VLOOKUP($B12,c_bg,#REF!,FALSE)="","",VLOOKUP($B12,c_bg,#REF!,FALSE)))</f>
        <v>#REF!</v>
      </c>
      <c r="J12" s="28" t="e">
        <f>IF($B12="","",IF(VLOOKUP($B12,suu_01,'数入力'!$I$2,FALSE)="","",VLOOKUP($B12,suu_01,'数入力'!$I$2,FALSE)))</f>
        <v>#REF!</v>
      </c>
      <c r="K12" s="25" t="e">
        <f>IF($B12="","",IF(VLOOKUP($B12,suu_01,'数入力'!$K$2,FALSE)="","",VLOOKUP($B12,suu_01,'数入力'!$K$2,FALSE)))</f>
        <v>#REF!</v>
      </c>
    </row>
    <row r="13" spans="1:11" ht="30" customHeight="1">
      <c r="A13" s="6">
        <f t="shared" si="1"/>
        <v>10</v>
      </c>
      <c r="B13" s="10" t="e">
        <f t="shared" si="2"/>
        <v>#REF!</v>
      </c>
      <c r="C13" s="10" t="e">
        <f>IF($B13="","",IF(VLOOKUP($B13,c_bg,#REF!,FALSE)="","",VLOOKUP($B13,c_bg,#REF!,FALSE)))</f>
        <v>#REF!</v>
      </c>
      <c r="D13" s="19" t="e">
        <f>IF($B13="","",IF(VLOOKUP($B13,c_bg,#REF!,FALSE)="","",VLOOKUP($B13,c_bg,#REF!,FALSE)))</f>
        <v>#REF!</v>
      </c>
      <c r="E13" s="20" t="e">
        <f>IF($B13="","",IF(VLOOKUP($B13,c_bg,#REF!,FALSE)="","",VLOOKUP($B13,c_bg,#REF!,FALSE)))</f>
        <v>#REF!</v>
      </c>
      <c r="F13" s="20" t="e">
        <f>IF($B13="","",IF(VLOOKUP($B13,c_bg,#REF!,FALSE)="","",VLOOKUP($B13,c_bg,#REF!,FALSE)))</f>
        <v>#REF!</v>
      </c>
      <c r="G13" s="110" t="e">
        <f>IF($B13="","",IF(VLOOKUP($B13,suu_01,'数入力'!$H$2,FALSE)="","",VLOOKUP($B13,suu_01,'数入力'!$H$2,FALSE)))</f>
        <v>#REF!</v>
      </c>
      <c r="H13" s="111" t="e">
        <f>IF($B13="","",IF(VLOOKUP($B13,suu_01,'数入力'!$J$2,FALSE)="","",VLOOKUP($B13,suu_01,'数入力'!$J$2,FALSE)))</f>
        <v>#REF!</v>
      </c>
      <c r="I13" s="23" t="e">
        <f>IF($B13="","",IF(VLOOKUP($B13,c_bg,#REF!,FALSE)="","",VLOOKUP($B13,c_bg,#REF!,FALSE)))</f>
        <v>#REF!</v>
      </c>
      <c r="J13" s="28" t="e">
        <f>IF($B13="","",IF(VLOOKUP($B13,suu_01,'数入力'!$I$2,FALSE)="","",VLOOKUP($B13,suu_01,'数入力'!$I$2,FALSE)))</f>
        <v>#REF!</v>
      </c>
      <c r="K13" s="25" t="e">
        <f>IF($B13="","",IF(VLOOKUP($B13,suu_01,'数入力'!$K$2,FALSE)="","",VLOOKUP($B13,suu_01,'数入力'!$K$2,FALSE)))</f>
        <v>#REF!</v>
      </c>
    </row>
    <row r="14" spans="1:11" ht="30" customHeight="1">
      <c r="A14" s="6">
        <f t="shared" si="1"/>
        <v>11</v>
      </c>
      <c r="B14" s="10" t="e">
        <f t="shared" si="2"/>
        <v>#REF!</v>
      </c>
      <c r="C14" s="10" t="e">
        <f>IF($B14="","",IF(VLOOKUP($B14,c_bg,#REF!,FALSE)="","",VLOOKUP($B14,c_bg,#REF!,FALSE)))</f>
        <v>#REF!</v>
      </c>
      <c r="D14" s="19" t="e">
        <f>IF($B14="","",IF(VLOOKUP($B14,c_bg,#REF!,FALSE)="","",VLOOKUP($B14,c_bg,#REF!,FALSE)))</f>
        <v>#REF!</v>
      </c>
      <c r="E14" s="20" t="e">
        <f>IF($B14="","",IF(VLOOKUP($B14,c_bg,#REF!,FALSE)="","",VLOOKUP($B14,c_bg,#REF!,FALSE)))</f>
        <v>#REF!</v>
      </c>
      <c r="F14" s="20" t="e">
        <f>IF($B14="","",IF(VLOOKUP($B14,c_bg,#REF!,FALSE)="","",VLOOKUP($B14,c_bg,#REF!,FALSE)))</f>
        <v>#REF!</v>
      </c>
      <c r="G14" s="110" t="e">
        <f>IF($B14="","",IF(VLOOKUP($B14,suu_01,'数入力'!$H$2,FALSE)="","",VLOOKUP($B14,suu_01,'数入力'!$H$2,FALSE)))</f>
        <v>#REF!</v>
      </c>
      <c r="H14" s="111" t="e">
        <f>IF($B14="","",IF(VLOOKUP($B14,suu_01,'数入力'!$J$2,FALSE)="","",VLOOKUP($B14,suu_01,'数入力'!$J$2,FALSE)))</f>
        <v>#REF!</v>
      </c>
      <c r="I14" s="23" t="e">
        <f>IF($B14="","",IF(VLOOKUP($B14,c_bg,#REF!,FALSE)="","",VLOOKUP($B14,c_bg,#REF!,FALSE)))</f>
        <v>#REF!</v>
      </c>
      <c r="J14" s="28" t="e">
        <f>IF($B14="","",IF(VLOOKUP($B14,suu_01,'数入力'!$I$2,FALSE)="","",VLOOKUP($B14,suu_01,'数入力'!$I$2,FALSE)))</f>
        <v>#REF!</v>
      </c>
      <c r="K14" s="25" t="e">
        <f>IF($B14="","",IF(VLOOKUP($B14,suu_01,'数入力'!$K$2,FALSE)="","",VLOOKUP($B14,suu_01,'数入力'!$K$2,FALSE)))</f>
        <v>#REF!</v>
      </c>
    </row>
    <row r="15" spans="1:11" ht="30" customHeight="1">
      <c r="A15" s="6">
        <f t="shared" si="1"/>
        <v>12</v>
      </c>
      <c r="B15" s="10" t="e">
        <f t="shared" si="2"/>
        <v>#REF!</v>
      </c>
      <c r="C15" s="10" t="e">
        <f>IF($B15="","",IF(VLOOKUP($B15,c_bg,#REF!,FALSE)="","",VLOOKUP($B15,c_bg,#REF!,FALSE)))</f>
        <v>#REF!</v>
      </c>
      <c r="D15" s="19" t="e">
        <f>IF($B15="","",IF(VLOOKUP($B15,c_bg,#REF!,FALSE)="","",VLOOKUP($B15,c_bg,#REF!,FALSE)))</f>
        <v>#REF!</v>
      </c>
      <c r="E15" s="20" t="e">
        <f>IF($B15="","",IF(VLOOKUP($B15,c_bg,#REF!,FALSE)="","",VLOOKUP($B15,c_bg,#REF!,FALSE)))</f>
        <v>#REF!</v>
      </c>
      <c r="F15" s="20" t="e">
        <f>IF($B15="","",IF(VLOOKUP($B15,c_bg,#REF!,FALSE)="","",VLOOKUP($B15,c_bg,#REF!,FALSE)))</f>
        <v>#REF!</v>
      </c>
      <c r="G15" s="110" t="e">
        <f>IF($B15="","",IF(VLOOKUP($B15,suu_01,'数入力'!$H$2,FALSE)="","",VLOOKUP($B15,suu_01,'数入力'!$H$2,FALSE)))</f>
        <v>#REF!</v>
      </c>
      <c r="H15" s="111" t="e">
        <f>IF($B15="","",IF(VLOOKUP($B15,suu_01,'数入力'!$J$2,FALSE)="","",VLOOKUP($B15,suu_01,'数入力'!$J$2,FALSE)))</f>
        <v>#REF!</v>
      </c>
      <c r="I15" s="23" t="e">
        <f>IF($B15="","",IF(VLOOKUP($B15,c_bg,#REF!,FALSE)="","",VLOOKUP($B15,c_bg,#REF!,FALSE)))</f>
        <v>#REF!</v>
      </c>
      <c r="J15" s="28" t="e">
        <f>IF($B15="","",IF(VLOOKUP($B15,suu_01,'数入力'!$I$2,FALSE)="","",VLOOKUP($B15,suu_01,'数入力'!$I$2,FALSE)))</f>
        <v>#REF!</v>
      </c>
      <c r="K15" s="25" t="e">
        <f>IF($B15="","",IF(VLOOKUP($B15,suu_01,'数入力'!$K$2,FALSE)="","",VLOOKUP($B15,suu_01,'数入力'!$K$2,FALSE)))</f>
        <v>#REF!</v>
      </c>
    </row>
    <row r="16" spans="1:11" ht="30" customHeight="1">
      <c r="A16" s="6">
        <f t="shared" si="1"/>
        <v>13</v>
      </c>
      <c r="B16" s="10" t="e">
        <f t="shared" si="2"/>
        <v>#REF!</v>
      </c>
      <c r="C16" s="10" t="e">
        <f>IF($B16="","",IF(VLOOKUP($B16,c_bg,#REF!,FALSE)="","",VLOOKUP($B16,c_bg,#REF!,FALSE)))</f>
        <v>#REF!</v>
      </c>
      <c r="D16" s="19" t="e">
        <f>IF($B16="","",IF(VLOOKUP($B16,c_bg,#REF!,FALSE)="","",VLOOKUP($B16,c_bg,#REF!,FALSE)))</f>
        <v>#REF!</v>
      </c>
      <c r="E16" s="20" t="e">
        <f>IF($B16="","",IF(VLOOKUP($B16,c_bg,#REF!,FALSE)="","",VLOOKUP($B16,c_bg,#REF!,FALSE)))</f>
        <v>#REF!</v>
      </c>
      <c r="F16" s="20" t="e">
        <f>IF($B16="","",IF(VLOOKUP($B16,c_bg,#REF!,FALSE)="","",VLOOKUP($B16,c_bg,#REF!,FALSE)))</f>
        <v>#REF!</v>
      </c>
      <c r="G16" s="110" t="e">
        <f>IF($B16="","",IF(VLOOKUP($B16,suu_01,'数入力'!$H$2,FALSE)="","",VLOOKUP($B16,suu_01,'数入力'!$H$2,FALSE)))</f>
        <v>#REF!</v>
      </c>
      <c r="H16" s="111" t="e">
        <f>IF($B16="","",IF(VLOOKUP($B16,suu_01,'数入力'!$J$2,FALSE)="","",VLOOKUP($B16,suu_01,'数入力'!$J$2,FALSE)))</f>
        <v>#REF!</v>
      </c>
      <c r="I16" s="23" t="e">
        <f>IF($B16="","",IF(VLOOKUP($B16,c_bg,#REF!,FALSE)="","",VLOOKUP($B16,c_bg,#REF!,FALSE)))</f>
        <v>#REF!</v>
      </c>
      <c r="J16" s="28" t="e">
        <f>IF($B16="","",IF(VLOOKUP($B16,suu_01,'数入力'!$I$2,FALSE)="","",VLOOKUP($B16,suu_01,'数入力'!$I$2,FALSE)))</f>
        <v>#REF!</v>
      </c>
      <c r="K16" s="25" t="e">
        <f>IF($B16="","",IF(VLOOKUP($B16,suu_01,'数入力'!$K$2,FALSE)="","",VLOOKUP($B16,suu_01,'数入力'!$K$2,FALSE)))</f>
        <v>#REF!</v>
      </c>
    </row>
    <row r="17" spans="1:11" ht="30" customHeight="1">
      <c r="A17" s="6">
        <f t="shared" si="1"/>
        <v>14</v>
      </c>
      <c r="B17" s="10" t="e">
        <f t="shared" si="2"/>
        <v>#REF!</v>
      </c>
      <c r="C17" s="10" t="e">
        <f>IF($B17="","",IF(VLOOKUP($B17,c_bg,#REF!,FALSE)="","",VLOOKUP($B17,c_bg,#REF!,FALSE)))</f>
        <v>#REF!</v>
      </c>
      <c r="D17" s="19" t="e">
        <f>IF($B17="","",IF(VLOOKUP($B17,c_bg,#REF!,FALSE)="","",VLOOKUP($B17,c_bg,#REF!,FALSE)))</f>
        <v>#REF!</v>
      </c>
      <c r="E17" s="20" t="e">
        <f>IF($B17="","",IF(VLOOKUP($B17,c_bg,#REF!,FALSE)="","",VLOOKUP($B17,c_bg,#REF!,FALSE)))</f>
        <v>#REF!</v>
      </c>
      <c r="F17" s="20" t="e">
        <f>IF($B17="","",IF(VLOOKUP($B17,c_bg,#REF!,FALSE)="","",VLOOKUP($B17,c_bg,#REF!,FALSE)))</f>
        <v>#REF!</v>
      </c>
      <c r="G17" s="110" t="e">
        <f>IF($B17="","",IF(VLOOKUP($B17,suu_01,'数入力'!$H$2,FALSE)="","",VLOOKUP($B17,suu_01,'数入力'!$H$2,FALSE)))</f>
        <v>#REF!</v>
      </c>
      <c r="H17" s="111" t="e">
        <f>IF($B17="","",IF(VLOOKUP($B17,suu_01,'数入力'!$J$2,FALSE)="","",VLOOKUP($B17,suu_01,'数入力'!$J$2,FALSE)))</f>
        <v>#REF!</v>
      </c>
      <c r="I17" s="23" t="e">
        <f>IF($B17="","",IF(VLOOKUP($B17,c_bg,#REF!,FALSE)="","",VLOOKUP($B17,c_bg,#REF!,FALSE)))</f>
        <v>#REF!</v>
      </c>
      <c r="J17" s="28" t="e">
        <f>IF($B17="","",IF(VLOOKUP($B17,suu_01,'数入力'!$I$2,FALSE)="","",VLOOKUP($B17,suu_01,'数入力'!$I$2,FALSE)))</f>
        <v>#REF!</v>
      </c>
      <c r="K17" s="25" t="e">
        <f>IF($B17="","",IF(VLOOKUP($B17,suu_01,'数入力'!$K$2,FALSE)="","",VLOOKUP($B17,suu_01,'数入力'!$K$2,FALSE)))</f>
        <v>#REF!</v>
      </c>
    </row>
    <row r="18" spans="1:11" ht="30" customHeight="1">
      <c r="A18" s="6">
        <f t="shared" si="1"/>
        <v>15</v>
      </c>
      <c r="B18" s="10" t="e">
        <f t="shared" si="2"/>
        <v>#REF!</v>
      </c>
      <c r="C18" s="10" t="e">
        <f>IF($B18="","",IF(VLOOKUP($B18,c_bg,#REF!,FALSE)="","",VLOOKUP($B18,c_bg,#REF!,FALSE)))</f>
        <v>#REF!</v>
      </c>
      <c r="D18" s="19" t="e">
        <f>IF($B18="","",IF(VLOOKUP($B18,c_bg,#REF!,FALSE)="","",VLOOKUP($B18,c_bg,#REF!,FALSE)))</f>
        <v>#REF!</v>
      </c>
      <c r="E18" s="20" t="e">
        <f>IF($B18="","",IF(VLOOKUP($B18,c_bg,#REF!,FALSE)="","",VLOOKUP($B18,c_bg,#REF!,FALSE)))</f>
        <v>#REF!</v>
      </c>
      <c r="F18" s="20" t="e">
        <f>IF($B18="","",IF(VLOOKUP($B18,c_bg,#REF!,FALSE)="","",VLOOKUP($B18,c_bg,#REF!,FALSE)))</f>
        <v>#REF!</v>
      </c>
      <c r="G18" s="110" t="e">
        <f>IF($B18="","",IF(VLOOKUP($B18,suu_01,'数入力'!$H$2,FALSE)="","",VLOOKUP($B18,suu_01,'数入力'!$H$2,FALSE)))</f>
        <v>#REF!</v>
      </c>
      <c r="H18" s="111" t="e">
        <f>IF($B18="","",IF(VLOOKUP($B18,suu_01,'数入力'!$J$2,FALSE)="","",VLOOKUP($B18,suu_01,'数入力'!$J$2,FALSE)))</f>
        <v>#REF!</v>
      </c>
      <c r="I18" s="23" t="e">
        <f>IF($B18="","",IF(VLOOKUP($B18,c_bg,#REF!,FALSE)="","",VLOOKUP($B18,c_bg,#REF!,FALSE)))</f>
        <v>#REF!</v>
      </c>
      <c r="J18" s="28" t="e">
        <f>IF($B18="","",IF(VLOOKUP($B18,suu_01,'数入力'!$I$2,FALSE)="","",VLOOKUP($B18,suu_01,'数入力'!$I$2,FALSE)))</f>
        <v>#REF!</v>
      </c>
      <c r="K18" s="25" t="e">
        <f>IF($B18="","",IF(VLOOKUP($B18,suu_01,'数入力'!$K$2,FALSE)="","",VLOOKUP($B18,suu_01,'数入力'!$K$2,FALSE)))</f>
        <v>#REF!</v>
      </c>
    </row>
    <row r="19" spans="1:11" ht="30" customHeight="1">
      <c r="A19" s="6">
        <f t="shared" si="1"/>
        <v>16</v>
      </c>
      <c r="B19" s="10" t="e">
        <f t="shared" si="2"/>
        <v>#REF!</v>
      </c>
      <c r="C19" s="10" t="e">
        <f>IF($B19="","",IF(VLOOKUP($B19,c_bg,#REF!,FALSE)="","",VLOOKUP($B19,c_bg,#REF!,FALSE)))</f>
        <v>#REF!</v>
      </c>
      <c r="D19" s="19" t="e">
        <f>IF($B19="","",IF(VLOOKUP($B19,c_bg,#REF!,FALSE)="","",VLOOKUP($B19,c_bg,#REF!,FALSE)))</f>
        <v>#REF!</v>
      </c>
      <c r="E19" s="20" t="e">
        <f>IF($B19="","",IF(VLOOKUP($B19,c_bg,#REF!,FALSE)="","",VLOOKUP($B19,c_bg,#REF!,FALSE)))</f>
        <v>#REF!</v>
      </c>
      <c r="F19" s="20" t="e">
        <f>IF($B19="","",IF(VLOOKUP($B19,c_bg,#REF!,FALSE)="","",VLOOKUP($B19,c_bg,#REF!,FALSE)))</f>
        <v>#REF!</v>
      </c>
      <c r="G19" s="110" t="e">
        <f>IF($B19="","",IF(VLOOKUP($B19,suu_01,'数入力'!$H$2,FALSE)="","",VLOOKUP($B19,suu_01,'数入力'!$H$2,FALSE)))</f>
        <v>#REF!</v>
      </c>
      <c r="H19" s="111" t="e">
        <f>IF($B19="","",IF(VLOOKUP($B19,suu_01,'数入力'!$J$2,FALSE)="","",VLOOKUP($B19,suu_01,'数入力'!$J$2,FALSE)))</f>
        <v>#REF!</v>
      </c>
      <c r="I19" s="23" t="e">
        <f>IF($B19="","",IF(VLOOKUP($B19,c_bg,#REF!,FALSE)="","",VLOOKUP($B19,c_bg,#REF!,FALSE)))</f>
        <v>#REF!</v>
      </c>
      <c r="J19" s="28" t="e">
        <f>IF($B19="","",IF(VLOOKUP($B19,suu_01,'数入力'!$I$2,FALSE)="","",VLOOKUP($B19,suu_01,'数入力'!$I$2,FALSE)))</f>
        <v>#REF!</v>
      </c>
      <c r="K19" s="25" t="e">
        <f>IF($B19="","",IF(VLOOKUP($B19,suu_01,'数入力'!$K$2,FALSE)="","",VLOOKUP($B19,suu_01,'数入力'!$K$2,FALSE)))</f>
        <v>#REF!</v>
      </c>
    </row>
    <row r="20" spans="1:11" ht="30" customHeight="1">
      <c r="A20" s="6">
        <f t="shared" si="1"/>
        <v>17</v>
      </c>
      <c r="B20" s="10" t="e">
        <f t="shared" si="2"/>
        <v>#REF!</v>
      </c>
      <c r="C20" s="10" t="e">
        <f>IF($B20="","",IF(VLOOKUP($B20,c_bg,#REF!,FALSE)="","",VLOOKUP($B20,c_bg,#REF!,FALSE)))</f>
        <v>#REF!</v>
      </c>
      <c r="D20" s="19" t="e">
        <f>IF($B20="","",IF(VLOOKUP($B20,c_bg,#REF!,FALSE)="","",VLOOKUP($B20,c_bg,#REF!,FALSE)))</f>
        <v>#REF!</v>
      </c>
      <c r="E20" s="20" t="e">
        <f>IF($B20="","",IF(VLOOKUP($B20,c_bg,#REF!,FALSE)="","",VLOOKUP($B20,c_bg,#REF!,FALSE)))</f>
        <v>#REF!</v>
      </c>
      <c r="F20" s="20" t="e">
        <f>IF($B20="","",IF(VLOOKUP($B20,c_bg,#REF!,FALSE)="","",VLOOKUP($B20,c_bg,#REF!,FALSE)))</f>
        <v>#REF!</v>
      </c>
      <c r="G20" s="110" t="e">
        <f>IF($B20="","",IF(VLOOKUP($B20,suu_01,'数入力'!$H$2,FALSE)="","",VLOOKUP($B20,suu_01,'数入力'!$H$2,FALSE)))</f>
        <v>#REF!</v>
      </c>
      <c r="H20" s="111" t="e">
        <f>IF($B20="","",IF(VLOOKUP($B20,suu_01,'数入力'!$J$2,FALSE)="","",VLOOKUP($B20,suu_01,'数入力'!$J$2,FALSE)))</f>
        <v>#REF!</v>
      </c>
      <c r="I20" s="23" t="e">
        <f>IF($B20="","",IF(VLOOKUP($B20,c_bg,#REF!,FALSE)="","",VLOOKUP($B20,c_bg,#REF!,FALSE)))</f>
        <v>#REF!</v>
      </c>
      <c r="J20" s="28" t="e">
        <f>IF($B20="","",IF(VLOOKUP($B20,suu_01,'数入力'!$I$2,FALSE)="","",VLOOKUP($B20,suu_01,'数入力'!$I$2,FALSE)))</f>
        <v>#REF!</v>
      </c>
      <c r="K20" s="25" t="e">
        <f>IF($B20="","",IF(VLOOKUP($B20,suu_01,'数入力'!$K$2,FALSE)="","",VLOOKUP($B20,suu_01,'数入力'!$K$2,FALSE)))</f>
        <v>#REF!</v>
      </c>
    </row>
    <row r="21" spans="1:11" ht="30" customHeight="1">
      <c r="A21" s="6">
        <f t="shared" si="1"/>
        <v>18</v>
      </c>
      <c r="B21" s="10" t="e">
        <f t="shared" si="2"/>
        <v>#REF!</v>
      </c>
      <c r="C21" s="10" t="e">
        <f>IF($B21="","",IF(VLOOKUP($B21,c_bg,#REF!,FALSE)="","",VLOOKUP($B21,c_bg,#REF!,FALSE)))</f>
        <v>#REF!</v>
      </c>
      <c r="D21" s="19" t="e">
        <f>IF($B21="","",IF(VLOOKUP($B21,c_bg,#REF!,FALSE)="","",VLOOKUP($B21,c_bg,#REF!,FALSE)))</f>
        <v>#REF!</v>
      </c>
      <c r="E21" s="20" t="e">
        <f>IF($B21="","",IF(VLOOKUP($B21,c_bg,#REF!,FALSE)="","",VLOOKUP($B21,c_bg,#REF!,FALSE)))</f>
        <v>#REF!</v>
      </c>
      <c r="F21" s="20" t="e">
        <f>IF($B21="","",IF(VLOOKUP($B21,c_bg,#REF!,FALSE)="","",VLOOKUP($B21,c_bg,#REF!,FALSE)))</f>
        <v>#REF!</v>
      </c>
      <c r="G21" s="110" t="e">
        <f>IF($B21="","",IF(VLOOKUP($B21,suu_01,'数入力'!$H$2,FALSE)="","",VLOOKUP($B21,suu_01,'数入力'!$H$2,FALSE)))</f>
        <v>#REF!</v>
      </c>
      <c r="H21" s="111" t="e">
        <f>IF($B21="","",IF(VLOOKUP($B21,suu_01,'数入力'!$J$2,FALSE)="","",VLOOKUP($B21,suu_01,'数入力'!$J$2,FALSE)))</f>
        <v>#REF!</v>
      </c>
      <c r="I21" s="23" t="e">
        <f>IF($B21="","",IF(VLOOKUP($B21,c_bg,#REF!,FALSE)="","",VLOOKUP($B21,c_bg,#REF!,FALSE)))</f>
        <v>#REF!</v>
      </c>
      <c r="J21" s="28" t="e">
        <f>IF($B21="","",IF(VLOOKUP($B21,suu_01,'数入力'!$I$2,FALSE)="","",VLOOKUP($B21,suu_01,'数入力'!$I$2,FALSE)))</f>
        <v>#REF!</v>
      </c>
      <c r="K21" s="25" t="e">
        <f>IF($B21="","",IF(VLOOKUP($B21,suu_01,'数入力'!$K$2,FALSE)="","",VLOOKUP($B21,suu_01,'数入力'!$K$2,FALSE)))</f>
        <v>#REF!</v>
      </c>
    </row>
    <row r="22" spans="1:11" ht="30" customHeight="1">
      <c r="A22" s="6">
        <f aca="true" t="shared" si="3" ref="A22:A34">+A21+1</f>
        <v>19</v>
      </c>
      <c r="B22" s="10" t="e">
        <f t="shared" si="2"/>
        <v>#REF!</v>
      </c>
      <c r="C22" s="10" t="e">
        <f>IF($B22="","",IF(VLOOKUP($B22,c_bg,#REF!,FALSE)="","",VLOOKUP($B22,c_bg,#REF!,FALSE)))</f>
        <v>#REF!</v>
      </c>
      <c r="D22" s="19" t="e">
        <f>IF($B22="","",IF(VLOOKUP($B22,c_bg,#REF!,FALSE)="","",VLOOKUP($B22,c_bg,#REF!,FALSE)))</f>
        <v>#REF!</v>
      </c>
      <c r="E22" s="20" t="e">
        <f>IF($B22="","",IF(VLOOKUP($B22,c_bg,#REF!,FALSE)="","",VLOOKUP($B22,c_bg,#REF!,FALSE)))</f>
        <v>#REF!</v>
      </c>
      <c r="F22" s="20" t="e">
        <f>IF($B22="","",IF(VLOOKUP($B22,c_bg,#REF!,FALSE)="","",VLOOKUP($B22,c_bg,#REF!,FALSE)))</f>
        <v>#REF!</v>
      </c>
      <c r="G22" s="110" t="e">
        <f>IF($B22="","",IF(VLOOKUP($B22,suu_01,'数入力'!$H$2,FALSE)="","",VLOOKUP($B22,suu_01,'数入力'!$H$2,FALSE)))</f>
        <v>#REF!</v>
      </c>
      <c r="H22" s="111" t="e">
        <f>IF($B22="","",IF(VLOOKUP($B22,suu_01,'数入力'!$J$2,FALSE)="","",VLOOKUP($B22,suu_01,'数入力'!$J$2,FALSE)))</f>
        <v>#REF!</v>
      </c>
      <c r="I22" s="23" t="e">
        <f>IF($B22="","",IF(VLOOKUP($B22,c_bg,#REF!,FALSE)="","",VLOOKUP($B22,c_bg,#REF!,FALSE)))</f>
        <v>#REF!</v>
      </c>
      <c r="J22" s="28" t="e">
        <f>IF($B22="","",IF(VLOOKUP($B22,suu_01,'数入力'!$I$2,FALSE)="","",VLOOKUP($B22,suu_01,'数入力'!$I$2,FALSE)))</f>
        <v>#REF!</v>
      </c>
      <c r="K22" s="25" t="e">
        <f>IF($B22="","",IF(VLOOKUP($B22,suu_01,'数入力'!$K$2,FALSE)="","",VLOOKUP($B22,suu_01,'数入力'!$K$2,FALSE)))</f>
        <v>#REF!</v>
      </c>
    </row>
    <row r="23" spans="1:11" ht="30" customHeight="1">
      <c r="A23" s="6">
        <f t="shared" si="3"/>
        <v>20</v>
      </c>
      <c r="B23" s="10" t="e">
        <f t="shared" si="2"/>
        <v>#REF!</v>
      </c>
      <c r="C23" s="10" t="e">
        <f>IF($B23="","",IF(VLOOKUP($B23,c_bg,#REF!,FALSE)="","",VLOOKUP($B23,c_bg,#REF!,FALSE)))</f>
        <v>#REF!</v>
      </c>
      <c r="D23" s="19" t="e">
        <f>IF($B23="","",IF(VLOOKUP($B23,c_bg,#REF!,FALSE)="","",VLOOKUP($B23,c_bg,#REF!,FALSE)))</f>
        <v>#REF!</v>
      </c>
      <c r="E23" s="20" t="e">
        <f>IF($B23="","",IF(VLOOKUP($B23,c_bg,#REF!,FALSE)="","",VLOOKUP($B23,c_bg,#REF!,FALSE)))</f>
        <v>#REF!</v>
      </c>
      <c r="F23" s="20" t="e">
        <f>IF($B23="","",IF(VLOOKUP($B23,c_bg,#REF!,FALSE)="","",VLOOKUP($B23,c_bg,#REF!,FALSE)))</f>
        <v>#REF!</v>
      </c>
      <c r="G23" s="110" t="e">
        <f>IF($B23="","",IF(VLOOKUP($B23,suu_01,'数入力'!$H$2,FALSE)="","",VLOOKUP($B23,suu_01,'数入力'!$H$2,FALSE)))</f>
        <v>#REF!</v>
      </c>
      <c r="H23" s="111" t="e">
        <f>IF($B23="","",IF(VLOOKUP($B23,suu_01,'数入力'!$J$2,FALSE)="","",VLOOKUP($B23,suu_01,'数入力'!$J$2,FALSE)))</f>
        <v>#REF!</v>
      </c>
      <c r="I23" s="23" t="e">
        <f>IF($B23="","",IF(VLOOKUP($B23,c_bg,#REF!,FALSE)="","",VLOOKUP($B23,c_bg,#REF!,FALSE)))</f>
        <v>#REF!</v>
      </c>
      <c r="J23" s="28" t="e">
        <f>IF($B23="","",IF(VLOOKUP($B23,suu_01,'数入力'!$I$2,FALSE)="","",VLOOKUP($B23,suu_01,'数入力'!$I$2,FALSE)))</f>
        <v>#REF!</v>
      </c>
      <c r="K23" s="25" t="e">
        <f>IF($B23="","",IF(VLOOKUP($B23,suu_01,'数入力'!$K$2,FALSE)="","",VLOOKUP($B23,suu_01,'数入力'!$K$2,FALSE)))</f>
        <v>#REF!</v>
      </c>
    </row>
    <row r="24" spans="1:11" ht="30" customHeight="1">
      <c r="A24" s="6">
        <f t="shared" si="3"/>
        <v>21</v>
      </c>
      <c r="B24" s="10" t="e">
        <f t="shared" si="2"/>
        <v>#REF!</v>
      </c>
      <c r="C24" s="10" t="e">
        <f>IF($B24="","",IF(VLOOKUP($B24,c_bg,#REF!,FALSE)="","",VLOOKUP($B24,c_bg,#REF!,FALSE)))</f>
        <v>#REF!</v>
      </c>
      <c r="D24" s="19" t="e">
        <f>IF($B24="","",IF(VLOOKUP($B24,c_bg,#REF!,FALSE)="","",VLOOKUP($B24,c_bg,#REF!,FALSE)))</f>
        <v>#REF!</v>
      </c>
      <c r="E24" s="20" t="e">
        <f>IF($B24="","",IF(VLOOKUP($B24,c_bg,#REF!,FALSE)="","",VLOOKUP($B24,c_bg,#REF!,FALSE)))</f>
        <v>#REF!</v>
      </c>
      <c r="F24" s="20" t="e">
        <f>IF($B24="","",IF(VLOOKUP($B24,c_bg,#REF!,FALSE)="","",VLOOKUP($B24,c_bg,#REF!,FALSE)))</f>
        <v>#REF!</v>
      </c>
      <c r="G24" s="110" t="e">
        <f>IF($B24="","",IF(VLOOKUP($B24,suu_01,'数入力'!$H$2,FALSE)="","",VLOOKUP($B24,suu_01,'数入力'!$H$2,FALSE)))</f>
        <v>#REF!</v>
      </c>
      <c r="H24" s="111" t="e">
        <f>IF($B24="","",IF(VLOOKUP($B24,suu_01,'数入力'!$J$2,FALSE)="","",VLOOKUP($B24,suu_01,'数入力'!$J$2,FALSE)))</f>
        <v>#REF!</v>
      </c>
      <c r="I24" s="23" t="e">
        <f>IF($B24="","",IF(VLOOKUP($B24,c_bg,#REF!,FALSE)="","",VLOOKUP($B24,c_bg,#REF!,FALSE)))</f>
        <v>#REF!</v>
      </c>
      <c r="J24" s="28" t="e">
        <f>IF($B24="","",IF(VLOOKUP($B24,suu_01,'数入力'!$I$2,FALSE)="","",VLOOKUP($B24,suu_01,'数入力'!$I$2,FALSE)))</f>
        <v>#REF!</v>
      </c>
      <c r="K24" s="25" t="e">
        <f>IF($B24="","",IF(VLOOKUP($B24,suu_01,'数入力'!$K$2,FALSE)="","",VLOOKUP($B24,suu_01,'数入力'!$K$2,FALSE)))</f>
        <v>#REF!</v>
      </c>
    </row>
    <row r="25" spans="1:11" ht="30" customHeight="1">
      <c r="A25" s="6">
        <f t="shared" si="3"/>
        <v>22</v>
      </c>
      <c r="B25" s="10" t="e">
        <f t="shared" si="2"/>
        <v>#REF!</v>
      </c>
      <c r="C25" s="10" t="e">
        <f>IF($B25="","",IF(VLOOKUP($B25,c_bg,#REF!,FALSE)="","",VLOOKUP($B25,c_bg,#REF!,FALSE)))</f>
        <v>#REF!</v>
      </c>
      <c r="D25" s="19" t="e">
        <f>IF($B25="","",IF(VLOOKUP($B25,c_bg,#REF!,FALSE)="","",VLOOKUP($B25,c_bg,#REF!,FALSE)))</f>
        <v>#REF!</v>
      </c>
      <c r="E25" s="20" t="e">
        <f>IF($B25="","",IF(VLOOKUP($B25,c_bg,#REF!,FALSE)="","",VLOOKUP($B25,c_bg,#REF!,FALSE)))</f>
        <v>#REF!</v>
      </c>
      <c r="F25" s="20" t="e">
        <f>IF($B25="","",IF(VLOOKUP($B25,c_bg,#REF!,FALSE)="","",VLOOKUP($B25,c_bg,#REF!,FALSE)))</f>
        <v>#REF!</v>
      </c>
      <c r="G25" s="110" t="e">
        <f>IF($B25="","",IF(VLOOKUP($B25,suu_01,'数入力'!$H$2,FALSE)="","",VLOOKUP($B25,suu_01,'数入力'!$H$2,FALSE)))</f>
        <v>#REF!</v>
      </c>
      <c r="H25" s="111" t="e">
        <f>IF($B25="","",IF(VLOOKUP($B25,suu_01,'数入力'!$J$2,FALSE)="","",VLOOKUP($B25,suu_01,'数入力'!$J$2,FALSE)))</f>
        <v>#REF!</v>
      </c>
      <c r="I25" s="23" t="e">
        <f>IF($B25="","",IF(VLOOKUP($B25,c_bg,#REF!,FALSE)="","",VLOOKUP($B25,c_bg,#REF!,FALSE)))</f>
        <v>#REF!</v>
      </c>
      <c r="J25" s="28" t="e">
        <f>IF($B25="","",IF(VLOOKUP($B25,suu_01,'数入力'!$I$2,FALSE)="","",VLOOKUP($B25,suu_01,'数入力'!$I$2,FALSE)))</f>
        <v>#REF!</v>
      </c>
      <c r="K25" s="25" t="e">
        <f>IF($B25="","",IF(VLOOKUP($B25,suu_01,'数入力'!$K$2,FALSE)="","",VLOOKUP($B25,suu_01,'数入力'!$K$2,FALSE)))</f>
        <v>#REF!</v>
      </c>
    </row>
    <row r="26" spans="1:11" ht="30" customHeight="1">
      <c r="A26" s="6">
        <f t="shared" si="3"/>
        <v>23</v>
      </c>
      <c r="B26" s="10" t="e">
        <f t="shared" si="2"/>
        <v>#REF!</v>
      </c>
      <c r="C26" s="10" t="e">
        <f>IF($B26="","",IF(VLOOKUP($B26,c_bg,#REF!,FALSE)="","",VLOOKUP($B26,c_bg,#REF!,FALSE)))</f>
        <v>#REF!</v>
      </c>
      <c r="D26" s="19" t="e">
        <f>IF($B26="","",IF(VLOOKUP($B26,c_bg,#REF!,FALSE)="","",VLOOKUP($B26,c_bg,#REF!,FALSE)))</f>
        <v>#REF!</v>
      </c>
      <c r="E26" s="20" t="e">
        <f>IF($B26="","",IF(VLOOKUP($B26,c_bg,#REF!,FALSE)="","",VLOOKUP($B26,c_bg,#REF!,FALSE)))</f>
        <v>#REF!</v>
      </c>
      <c r="F26" s="20" t="e">
        <f>IF($B26="","",IF(VLOOKUP($B26,c_bg,#REF!,FALSE)="","",VLOOKUP($B26,c_bg,#REF!,FALSE)))</f>
        <v>#REF!</v>
      </c>
      <c r="G26" s="110" t="e">
        <f>IF($B26="","",IF(VLOOKUP($B26,suu_01,'数入力'!$H$2,FALSE)="","",VLOOKUP($B26,suu_01,'数入力'!$H$2,FALSE)))</f>
        <v>#REF!</v>
      </c>
      <c r="H26" s="111" t="e">
        <f>IF($B26="","",IF(VLOOKUP($B26,suu_01,'数入力'!$J$2,FALSE)="","",VLOOKUP($B26,suu_01,'数入力'!$J$2,FALSE)))</f>
        <v>#REF!</v>
      </c>
      <c r="I26" s="23" t="e">
        <f>IF($B26="","",IF(VLOOKUP($B26,c_bg,#REF!,FALSE)="","",VLOOKUP($B26,c_bg,#REF!,FALSE)))</f>
        <v>#REF!</v>
      </c>
      <c r="J26" s="28" t="e">
        <f>IF($B26="","",IF(VLOOKUP($B26,suu_01,'数入力'!$I$2,FALSE)="","",VLOOKUP($B26,suu_01,'数入力'!$I$2,FALSE)))</f>
        <v>#REF!</v>
      </c>
      <c r="K26" s="25" t="e">
        <f>IF($B26="","",IF(VLOOKUP($B26,suu_01,'数入力'!$K$2,FALSE)="","",VLOOKUP($B26,suu_01,'数入力'!$K$2,FALSE)))</f>
        <v>#REF!</v>
      </c>
    </row>
    <row r="27" spans="1:11" ht="30" customHeight="1">
      <c r="A27" s="6">
        <f t="shared" si="3"/>
        <v>24</v>
      </c>
      <c r="B27" s="10" t="e">
        <f t="shared" si="2"/>
        <v>#REF!</v>
      </c>
      <c r="C27" s="10" t="e">
        <f>IF($B27="","",IF(VLOOKUP($B27,c_bg,#REF!,FALSE)="","",VLOOKUP($B27,c_bg,#REF!,FALSE)))</f>
        <v>#REF!</v>
      </c>
      <c r="D27" s="19" t="e">
        <f>IF($B27="","",IF(VLOOKUP($B27,c_bg,#REF!,FALSE)="","",VLOOKUP($B27,c_bg,#REF!,FALSE)))</f>
        <v>#REF!</v>
      </c>
      <c r="E27" s="20" t="e">
        <f>IF($B27="","",IF(VLOOKUP($B27,c_bg,#REF!,FALSE)="","",VLOOKUP($B27,c_bg,#REF!,FALSE)))</f>
        <v>#REF!</v>
      </c>
      <c r="F27" s="20" t="e">
        <f>IF($B27="","",IF(VLOOKUP($B27,c_bg,#REF!,FALSE)="","",VLOOKUP($B27,c_bg,#REF!,FALSE)))</f>
        <v>#REF!</v>
      </c>
      <c r="G27" s="110" t="e">
        <f>IF($B27="","",IF(VLOOKUP($B27,suu_01,'数入力'!$H$2,FALSE)="","",VLOOKUP($B27,suu_01,'数入力'!$H$2,FALSE)))</f>
        <v>#REF!</v>
      </c>
      <c r="H27" s="111" t="e">
        <f>IF($B27="","",IF(VLOOKUP($B27,suu_01,'数入力'!$J$2,FALSE)="","",VLOOKUP($B27,suu_01,'数入力'!$J$2,FALSE)))</f>
        <v>#REF!</v>
      </c>
      <c r="I27" s="23" t="e">
        <f>IF($B27="","",IF(VLOOKUP($B27,c_bg,#REF!,FALSE)="","",VLOOKUP($B27,c_bg,#REF!,FALSE)))</f>
        <v>#REF!</v>
      </c>
      <c r="J27" s="28" t="e">
        <f>IF($B27="","",IF(VLOOKUP($B27,suu_01,'数入力'!$I$2,FALSE)="","",VLOOKUP($B27,suu_01,'数入力'!$I$2,FALSE)))</f>
        <v>#REF!</v>
      </c>
      <c r="K27" s="25" t="e">
        <f>IF($B27="","",IF(VLOOKUP($B27,suu_01,'数入力'!$K$2,FALSE)="","",VLOOKUP($B27,suu_01,'数入力'!$K$2,FALSE)))</f>
        <v>#REF!</v>
      </c>
    </row>
    <row r="28" spans="2:11" ht="30" customHeight="1">
      <c r="B28" s="940" t="str">
        <f>$B$2</f>
        <v>数　　量　　調　　書</v>
      </c>
      <c r="C28" s="940"/>
      <c r="D28" s="940"/>
      <c r="E28" s="940"/>
      <c r="F28" s="940"/>
      <c r="G28" s="940"/>
      <c r="H28" s="940"/>
      <c r="I28" s="940"/>
      <c r="J28" s="940"/>
      <c r="K28" s="97">
        <f>K2+1</f>
        <v>2</v>
      </c>
    </row>
    <row r="29" spans="2:11" ht="30" customHeight="1">
      <c r="B29" s="7" t="str">
        <f>$B$3</f>
        <v>番号</v>
      </c>
      <c r="C29" s="7" t="str">
        <f>$C$3</f>
        <v>名　称</v>
      </c>
      <c r="D29" s="937" t="str">
        <f>$D$3</f>
        <v>規　　格</v>
      </c>
      <c r="E29" s="938"/>
      <c r="F29" s="939"/>
      <c r="G29" s="937" t="str">
        <f>$G$3</f>
        <v>数　量</v>
      </c>
      <c r="H29" s="939"/>
      <c r="I29" s="7" t="str">
        <f>$I$3</f>
        <v>単位</v>
      </c>
      <c r="J29" s="937" t="str">
        <f>$J$3</f>
        <v>摘　　要</v>
      </c>
      <c r="K29" s="939"/>
    </row>
    <row r="30" spans="1:11" ht="30" customHeight="1">
      <c r="A30" s="6">
        <f>+A27+1</f>
        <v>25</v>
      </c>
      <c r="B30" s="10" t="e">
        <f t="shared" si="2"/>
        <v>#REF!</v>
      </c>
      <c r="C30" s="10" t="e">
        <f>IF($B30="","",IF(VLOOKUP($B30,c_bg,#REF!,FALSE)="","",VLOOKUP($B30,c_bg,#REF!,FALSE)))</f>
        <v>#REF!</v>
      </c>
      <c r="D30" s="19" t="e">
        <f>IF($B30="","",IF(VLOOKUP($B30,c_bg,#REF!,FALSE)="","",VLOOKUP($B30,c_bg,#REF!,FALSE)))</f>
        <v>#REF!</v>
      </c>
      <c r="E30" s="20" t="e">
        <f>IF($B30="","",IF(VLOOKUP($B30,c_bg,#REF!,FALSE)="","",VLOOKUP($B30,c_bg,#REF!,FALSE)))</f>
        <v>#REF!</v>
      </c>
      <c r="F30" s="20" t="e">
        <f>IF($B30="","",IF(VLOOKUP($B30,c_bg,#REF!,FALSE)="","",VLOOKUP($B30,c_bg,#REF!,FALSE)))</f>
        <v>#REF!</v>
      </c>
      <c r="G30" s="110" t="e">
        <f>IF($B30="","",IF(VLOOKUP($B30,suu_01,'数入力'!$H$2,FALSE)="","",VLOOKUP($B30,suu_01,'数入力'!$H$2,FALSE)))</f>
        <v>#REF!</v>
      </c>
      <c r="H30" s="111" t="e">
        <f>IF($B30="","",IF(VLOOKUP($B30,suu_01,'数入力'!$J$2,FALSE)="","",VLOOKUP($B30,suu_01,'数入力'!$J$2,FALSE)))</f>
        <v>#REF!</v>
      </c>
      <c r="I30" s="23" t="e">
        <f>IF($B30="","",IF(VLOOKUP($B30,c_bg,#REF!,FALSE)="","",VLOOKUP($B30,c_bg,#REF!,FALSE)))</f>
        <v>#REF!</v>
      </c>
      <c r="J30" s="28" t="e">
        <f>IF($B30="","",IF(VLOOKUP($B30,suu_01,'数入力'!$I$2,FALSE)="","",VLOOKUP($B30,suu_01,'数入力'!$I$2,FALSE)))</f>
        <v>#REF!</v>
      </c>
      <c r="K30" s="25" t="e">
        <f>IF($B30="","",IF(VLOOKUP($B30,suu_01,'数入力'!$K$2,FALSE)="","",VLOOKUP($B30,suu_01,'数入力'!$K$2,FALSE)))</f>
        <v>#REF!</v>
      </c>
    </row>
    <row r="31" spans="1:11" ht="30" customHeight="1">
      <c r="A31" s="6">
        <f t="shared" si="3"/>
        <v>26</v>
      </c>
      <c r="B31" s="10" t="e">
        <f t="shared" si="2"/>
        <v>#REF!</v>
      </c>
      <c r="C31" s="10" t="e">
        <f>IF($B31="","",IF(VLOOKUP($B31,c_bg,#REF!,FALSE)="","",VLOOKUP($B31,c_bg,#REF!,FALSE)))</f>
        <v>#REF!</v>
      </c>
      <c r="D31" s="19" t="e">
        <f>IF($B31="","",IF(VLOOKUP($B31,c_bg,#REF!,FALSE)="","",VLOOKUP($B31,c_bg,#REF!,FALSE)))</f>
        <v>#REF!</v>
      </c>
      <c r="E31" s="20" t="e">
        <f>IF($B31="","",IF(VLOOKUP($B31,c_bg,#REF!,FALSE)="","",VLOOKUP($B31,c_bg,#REF!,FALSE)))</f>
        <v>#REF!</v>
      </c>
      <c r="F31" s="20" t="e">
        <f>IF($B31="","",IF(VLOOKUP($B31,c_bg,#REF!,FALSE)="","",VLOOKUP($B31,c_bg,#REF!,FALSE)))</f>
        <v>#REF!</v>
      </c>
      <c r="G31" s="110" t="e">
        <f>IF($B31="","",IF(VLOOKUP($B31,suu_01,'数入力'!$H$2,FALSE)="","",VLOOKUP($B31,suu_01,'数入力'!$H$2,FALSE)))</f>
        <v>#REF!</v>
      </c>
      <c r="H31" s="111" t="e">
        <f>IF($B31="","",IF(VLOOKUP($B31,suu_01,'数入力'!$J$2,FALSE)="","",VLOOKUP($B31,suu_01,'数入力'!$J$2,FALSE)))</f>
        <v>#REF!</v>
      </c>
      <c r="I31" s="23" t="e">
        <f>IF($B31="","",IF(VLOOKUP($B31,c_bg,#REF!,FALSE)="","",VLOOKUP($B31,c_bg,#REF!,FALSE)))</f>
        <v>#REF!</v>
      </c>
      <c r="J31" s="28" t="e">
        <f>IF($B31="","",IF(VLOOKUP($B31,suu_01,'数入力'!$I$2,FALSE)="","",VLOOKUP($B31,suu_01,'数入力'!$I$2,FALSE)))</f>
        <v>#REF!</v>
      </c>
      <c r="K31" s="25" t="e">
        <f>IF($B31="","",IF(VLOOKUP($B31,suu_01,'数入力'!$K$2,FALSE)="","",VLOOKUP($B31,suu_01,'数入力'!$K$2,FALSE)))</f>
        <v>#REF!</v>
      </c>
    </row>
    <row r="32" spans="1:11" ht="30" customHeight="1">
      <c r="A32" s="6">
        <f t="shared" si="3"/>
        <v>27</v>
      </c>
      <c r="B32" s="10" t="e">
        <f t="shared" si="2"/>
        <v>#REF!</v>
      </c>
      <c r="C32" s="10" t="e">
        <f>IF($B32="","",IF(VLOOKUP($B32,c_bg,#REF!,FALSE)="","",VLOOKUP($B32,c_bg,#REF!,FALSE)))</f>
        <v>#REF!</v>
      </c>
      <c r="D32" s="19" t="e">
        <f>IF($B32="","",IF(VLOOKUP($B32,c_bg,#REF!,FALSE)="","",VLOOKUP($B32,c_bg,#REF!,FALSE)))</f>
        <v>#REF!</v>
      </c>
      <c r="E32" s="20" t="e">
        <f>IF($B32="","",IF(VLOOKUP($B32,c_bg,#REF!,FALSE)="","",VLOOKUP($B32,c_bg,#REF!,FALSE)))</f>
        <v>#REF!</v>
      </c>
      <c r="F32" s="20" t="e">
        <f>IF($B32="","",IF(VLOOKUP($B32,c_bg,#REF!,FALSE)="","",VLOOKUP($B32,c_bg,#REF!,FALSE)))</f>
        <v>#REF!</v>
      </c>
      <c r="G32" s="110" t="e">
        <f>IF($B32="","",IF(VLOOKUP($B32,suu_01,'数入力'!$H$2,FALSE)="","",VLOOKUP($B32,suu_01,'数入力'!$H$2,FALSE)))</f>
        <v>#REF!</v>
      </c>
      <c r="H32" s="111" t="e">
        <f>IF($B32="","",IF(VLOOKUP($B32,suu_01,'数入力'!$J$2,FALSE)="","",VLOOKUP($B32,suu_01,'数入力'!$J$2,FALSE)))</f>
        <v>#REF!</v>
      </c>
      <c r="I32" s="23" t="e">
        <f>IF($B32="","",IF(VLOOKUP($B32,c_bg,#REF!,FALSE)="","",VLOOKUP($B32,c_bg,#REF!,FALSE)))</f>
        <v>#REF!</v>
      </c>
      <c r="J32" s="28" t="e">
        <f>IF($B32="","",IF(VLOOKUP($B32,suu_01,'数入力'!$I$2,FALSE)="","",VLOOKUP($B32,suu_01,'数入力'!$I$2,FALSE)))</f>
        <v>#REF!</v>
      </c>
      <c r="K32" s="25" t="e">
        <f>IF($B32="","",IF(VLOOKUP($B32,suu_01,'数入力'!$K$2,FALSE)="","",VLOOKUP($B32,suu_01,'数入力'!$K$2,FALSE)))</f>
        <v>#REF!</v>
      </c>
    </row>
    <row r="33" spans="1:11" ht="30" customHeight="1">
      <c r="A33" s="6">
        <f t="shared" si="3"/>
        <v>28</v>
      </c>
      <c r="B33" s="10" t="e">
        <f t="shared" si="2"/>
        <v>#REF!</v>
      </c>
      <c r="C33" s="10" t="e">
        <f>IF($B33="","",IF(VLOOKUP($B33,c_bg,#REF!,FALSE)="","",VLOOKUP($B33,c_bg,#REF!,FALSE)))</f>
        <v>#REF!</v>
      </c>
      <c r="D33" s="19" t="e">
        <f>IF($B33="","",IF(VLOOKUP($B33,c_bg,#REF!,FALSE)="","",VLOOKUP($B33,c_bg,#REF!,FALSE)))</f>
        <v>#REF!</v>
      </c>
      <c r="E33" s="20" t="e">
        <f>IF($B33="","",IF(VLOOKUP($B33,c_bg,#REF!,FALSE)="","",VLOOKUP($B33,c_bg,#REF!,FALSE)))</f>
        <v>#REF!</v>
      </c>
      <c r="F33" s="20" t="e">
        <f>IF($B33="","",IF(VLOOKUP($B33,c_bg,#REF!,FALSE)="","",VLOOKUP($B33,c_bg,#REF!,FALSE)))</f>
        <v>#REF!</v>
      </c>
      <c r="G33" s="110" t="e">
        <f>IF($B33="","",IF(VLOOKUP($B33,suu_01,'数入力'!$H$2,FALSE)="","",VLOOKUP($B33,suu_01,'数入力'!$H$2,FALSE)))</f>
        <v>#REF!</v>
      </c>
      <c r="H33" s="111" t="e">
        <f>IF($B33="","",IF(VLOOKUP($B33,suu_01,'数入力'!$J$2,FALSE)="","",VLOOKUP($B33,suu_01,'数入力'!$J$2,FALSE)))</f>
        <v>#REF!</v>
      </c>
      <c r="I33" s="23" t="e">
        <f>IF($B33="","",IF(VLOOKUP($B33,c_bg,#REF!,FALSE)="","",VLOOKUP($B33,c_bg,#REF!,FALSE)))</f>
        <v>#REF!</v>
      </c>
      <c r="J33" s="28" t="e">
        <f>IF($B33="","",IF(VLOOKUP($B33,suu_01,'数入力'!$I$2,FALSE)="","",VLOOKUP($B33,suu_01,'数入力'!$I$2,FALSE)))</f>
        <v>#REF!</v>
      </c>
      <c r="K33" s="25" t="e">
        <f>IF($B33="","",IF(VLOOKUP($B33,suu_01,'数入力'!$K$2,FALSE)="","",VLOOKUP($B33,suu_01,'数入力'!$K$2,FALSE)))</f>
        <v>#REF!</v>
      </c>
    </row>
    <row r="34" spans="1:11" ht="30" customHeight="1">
      <c r="A34" s="6">
        <f t="shared" si="3"/>
        <v>29</v>
      </c>
      <c r="B34" s="10" t="e">
        <f t="shared" si="2"/>
        <v>#REF!</v>
      </c>
      <c r="C34" s="10" t="e">
        <f>IF($B34="","",IF(VLOOKUP($B34,c_bg,#REF!,FALSE)="","",VLOOKUP($B34,c_bg,#REF!,FALSE)))</f>
        <v>#REF!</v>
      </c>
      <c r="D34" s="19" t="e">
        <f>IF($B34="","",IF(VLOOKUP($B34,c_bg,#REF!,FALSE)="","",VLOOKUP($B34,c_bg,#REF!,FALSE)))</f>
        <v>#REF!</v>
      </c>
      <c r="E34" s="20" t="e">
        <f>IF($B34="","",IF(VLOOKUP($B34,c_bg,#REF!,FALSE)="","",VLOOKUP($B34,c_bg,#REF!,FALSE)))</f>
        <v>#REF!</v>
      </c>
      <c r="F34" s="20" t="e">
        <f>IF($B34="","",IF(VLOOKUP($B34,c_bg,#REF!,FALSE)="","",VLOOKUP($B34,c_bg,#REF!,FALSE)))</f>
        <v>#REF!</v>
      </c>
      <c r="G34" s="110" t="e">
        <f>IF($B34="","",IF(VLOOKUP($B34,suu_01,'数入力'!$H$2,FALSE)="","",VLOOKUP($B34,suu_01,'数入力'!$H$2,FALSE)))</f>
        <v>#REF!</v>
      </c>
      <c r="H34" s="111" t="e">
        <f>IF($B34="","",IF(VLOOKUP($B34,suu_01,'数入力'!$J$2,FALSE)="","",VLOOKUP($B34,suu_01,'数入力'!$J$2,FALSE)))</f>
        <v>#REF!</v>
      </c>
      <c r="I34" s="23" t="e">
        <f>IF($B34="","",IF(VLOOKUP($B34,c_bg,#REF!,FALSE)="","",VLOOKUP($B34,c_bg,#REF!,FALSE)))</f>
        <v>#REF!</v>
      </c>
      <c r="J34" s="28" t="e">
        <f>IF($B34="","",IF(VLOOKUP($B34,suu_01,'数入力'!$I$2,FALSE)="","",VLOOKUP($B34,suu_01,'数入力'!$I$2,FALSE)))</f>
        <v>#REF!</v>
      </c>
      <c r="K34" s="25" t="e">
        <f>IF($B34="","",IF(VLOOKUP($B34,suu_01,'数入力'!$K$2,FALSE)="","",VLOOKUP($B34,suu_01,'数入力'!$K$2,FALSE)))</f>
        <v>#REF!</v>
      </c>
    </row>
    <row r="35" spans="1:11" ht="30" customHeight="1">
      <c r="A35" s="6">
        <f>+A34+1</f>
        <v>30</v>
      </c>
      <c r="B35" s="10" t="e">
        <f t="shared" si="2"/>
        <v>#REF!</v>
      </c>
      <c r="C35" s="10" t="e">
        <f>IF($B35="","",IF(VLOOKUP($B35,c_bg,#REF!,FALSE)="","",VLOOKUP($B35,c_bg,#REF!,FALSE)))</f>
        <v>#REF!</v>
      </c>
      <c r="D35" s="19" t="e">
        <f>IF($B35="","",IF(VLOOKUP($B35,c_bg,#REF!,FALSE)="","",VLOOKUP($B35,c_bg,#REF!,FALSE)))</f>
        <v>#REF!</v>
      </c>
      <c r="E35" s="20" t="e">
        <f>IF($B35="","",IF(VLOOKUP($B35,c_bg,#REF!,FALSE)="","",VLOOKUP($B35,c_bg,#REF!,FALSE)))</f>
        <v>#REF!</v>
      </c>
      <c r="F35" s="20" t="e">
        <f>IF($B35="","",IF(VLOOKUP($B35,c_bg,#REF!,FALSE)="","",VLOOKUP($B35,c_bg,#REF!,FALSE)))</f>
        <v>#REF!</v>
      </c>
      <c r="G35" s="110" t="e">
        <f>IF($B35="","",IF(VLOOKUP($B35,suu_01,'数入力'!$H$2,FALSE)="","",VLOOKUP($B35,suu_01,'数入力'!$H$2,FALSE)))</f>
        <v>#REF!</v>
      </c>
      <c r="H35" s="111" t="e">
        <f>IF($B35="","",IF(VLOOKUP($B35,suu_01,'数入力'!$J$2,FALSE)="","",VLOOKUP($B35,suu_01,'数入力'!$J$2,FALSE)))</f>
        <v>#REF!</v>
      </c>
      <c r="I35" s="23" t="e">
        <f>IF($B35="","",IF(VLOOKUP($B35,c_bg,#REF!,FALSE)="","",VLOOKUP($B35,c_bg,#REF!,FALSE)))</f>
        <v>#REF!</v>
      </c>
      <c r="J35" s="28" t="e">
        <f>IF($B35="","",IF(VLOOKUP($B35,suu_01,'数入力'!$I$2,FALSE)="","",VLOOKUP($B35,suu_01,'数入力'!$I$2,FALSE)))</f>
        <v>#REF!</v>
      </c>
      <c r="K35" s="25" t="e">
        <f>IF($B35="","",IF(VLOOKUP($B35,suu_01,'数入力'!$K$2,FALSE)="","",VLOOKUP($B35,suu_01,'数入力'!$K$2,FALSE)))</f>
        <v>#REF!</v>
      </c>
    </row>
    <row r="36" spans="1:11" ht="30" customHeight="1">
      <c r="A36" s="6">
        <f>+A35+1</f>
        <v>31</v>
      </c>
      <c r="B36" s="10" t="e">
        <f t="shared" si="2"/>
        <v>#REF!</v>
      </c>
      <c r="C36" s="10" t="e">
        <f>IF($B36="","",IF(VLOOKUP($B36,c_bg,#REF!,FALSE)="","",VLOOKUP($B36,c_bg,#REF!,FALSE)))</f>
        <v>#REF!</v>
      </c>
      <c r="D36" s="19" t="e">
        <f>IF($B36="","",IF(VLOOKUP($B36,c_bg,#REF!,FALSE)="","",VLOOKUP($B36,c_bg,#REF!,FALSE)))</f>
        <v>#REF!</v>
      </c>
      <c r="E36" s="20" t="e">
        <f>IF($B36="","",IF(VLOOKUP($B36,c_bg,#REF!,FALSE)="","",VLOOKUP($B36,c_bg,#REF!,FALSE)))</f>
        <v>#REF!</v>
      </c>
      <c r="F36" s="20" t="e">
        <f>IF($B36="","",IF(VLOOKUP($B36,c_bg,#REF!,FALSE)="","",VLOOKUP($B36,c_bg,#REF!,FALSE)))</f>
        <v>#REF!</v>
      </c>
      <c r="G36" s="110" t="e">
        <f>IF($B36="","",IF(VLOOKUP($B36,suu_01,'数入力'!$H$2,FALSE)="","",VLOOKUP($B36,suu_01,'数入力'!$H$2,FALSE)))</f>
        <v>#REF!</v>
      </c>
      <c r="H36" s="111" t="e">
        <f>IF($B36="","",IF(VLOOKUP($B36,suu_01,'数入力'!$J$2,FALSE)="","",VLOOKUP($B36,suu_01,'数入力'!$J$2,FALSE)))</f>
        <v>#REF!</v>
      </c>
      <c r="I36" s="23" t="e">
        <f>IF($B36="","",IF(VLOOKUP($B36,c_bg,#REF!,FALSE)="","",VLOOKUP($B36,c_bg,#REF!,FALSE)))</f>
        <v>#REF!</v>
      </c>
      <c r="J36" s="28" t="e">
        <f>IF($B36="","",IF(VLOOKUP($B36,suu_01,'数入力'!$I$2,FALSE)="","",VLOOKUP($B36,suu_01,'数入力'!$I$2,FALSE)))</f>
        <v>#REF!</v>
      </c>
      <c r="K36" s="25" t="e">
        <f>IF($B36="","",IF(VLOOKUP($B36,suu_01,'数入力'!$K$2,FALSE)="","",VLOOKUP($B36,suu_01,'数入力'!$K$2,FALSE)))</f>
        <v>#REF!</v>
      </c>
    </row>
    <row r="37" spans="1:11" ht="30" customHeight="1">
      <c r="A37" s="6">
        <f aca="true" t="shared" si="4" ref="A37:A53">+A36+1</f>
        <v>32</v>
      </c>
      <c r="B37" s="10" t="e">
        <f t="shared" si="2"/>
        <v>#REF!</v>
      </c>
      <c r="C37" s="10" t="e">
        <f>IF($B37="","",IF(VLOOKUP($B37,c_bg,#REF!,FALSE)="","",VLOOKUP($B37,c_bg,#REF!,FALSE)))</f>
        <v>#REF!</v>
      </c>
      <c r="D37" s="19" t="e">
        <f>IF($B37="","",IF(VLOOKUP($B37,c_bg,#REF!,FALSE)="","",VLOOKUP($B37,c_bg,#REF!,FALSE)))</f>
        <v>#REF!</v>
      </c>
      <c r="E37" s="20" t="e">
        <f>IF($B37="","",IF(VLOOKUP($B37,c_bg,#REF!,FALSE)="","",VLOOKUP($B37,c_bg,#REF!,FALSE)))</f>
        <v>#REF!</v>
      </c>
      <c r="F37" s="20" t="e">
        <f>IF($B37="","",IF(VLOOKUP($B37,c_bg,#REF!,FALSE)="","",VLOOKUP($B37,c_bg,#REF!,FALSE)))</f>
        <v>#REF!</v>
      </c>
      <c r="G37" s="110" t="e">
        <f>IF($B37="","",IF(VLOOKUP($B37,suu_01,'数入力'!$H$2,FALSE)="","",VLOOKUP($B37,suu_01,'数入力'!$H$2,FALSE)))</f>
        <v>#REF!</v>
      </c>
      <c r="H37" s="111" t="e">
        <f>IF($B37="","",IF(VLOOKUP($B37,suu_01,'数入力'!$J$2,FALSE)="","",VLOOKUP($B37,suu_01,'数入力'!$J$2,FALSE)))</f>
        <v>#REF!</v>
      </c>
      <c r="I37" s="23" t="e">
        <f>IF($B37="","",IF(VLOOKUP($B37,c_bg,#REF!,FALSE)="","",VLOOKUP($B37,c_bg,#REF!,FALSE)))</f>
        <v>#REF!</v>
      </c>
      <c r="J37" s="28" t="e">
        <f>IF($B37="","",IF(VLOOKUP($B37,suu_01,'数入力'!$I$2,FALSE)="","",VLOOKUP($B37,suu_01,'数入力'!$I$2,FALSE)))</f>
        <v>#REF!</v>
      </c>
      <c r="K37" s="25" t="e">
        <f>IF($B37="","",IF(VLOOKUP($B37,suu_01,'数入力'!$K$2,FALSE)="","",VLOOKUP($B37,suu_01,'数入力'!$K$2,FALSE)))</f>
        <v>#REF!</v>
      </c>
    </row>
    <row r="38" spans="1:11" ht="30" customHeight="1">
      <c r="A38" s="6">
        <f t="shared" si="4"/>
        <v>33</v>
      </c>
      <c r="B38" s="10" t="e">
        <f t="shared" si="2"/>
        <v>#REF!</v>
      </c>
      <c r="C38" s="10" t="e">
        <f>IF($B38="","",IF(VLOOKUP($B38,c_bg,#REF!,FALSE)="","",VLOOKUP($B38,c_bg,#REF!,FALSE)))</f>
        <v>#REF!</v>
      </c>
      <c r="D38" s="19" t="e">
        <f>IF($B38="","",IF(VLOOKUP($B38,c_bg,#REF!,FALSE)="","",VLOOKUP($B38,c_bg,#REF!,FALSE)))</f>
        <v>#REF!</v>
      </c>
      <c r="E38" s="20" t="e">
        <f>IF($B38="","",IF(VLOOKUP($B38,c_bg,#REF!,FALSE)="","",VLOOKUP($B38,c_bg,#REF!,FALSE)))</f>
        <v>#REF!</v>
      </c>
      <c r="F38" s="20" t="e">
        <f>IF($B38="","",IF(VLOOKUP($B38,c_bg,#REF!,FALSE)="","",VLOOKUP($B38,c_bg,#REF!,FALSE)))</f>
        <v>#REF!</v>
      </c>
      <c r="G38" s="112" t="e">
        <f>IF($B38="","",IF(VLOOKUP($B38,suu_01,'数入力'!$H$2,FALSE)="","",VLOOKUP($B38,suu_01,'数入力'!$H$2,FALSE)))</f>
        <v>#REF!</v>
      </c>
      <c r="H38" s="113" t="e">
        <f>IF($B38="","",IF(VLOOKUP($B38,suu_01,'数入力'!$J$2,FALSE)="","",VLOOKUP($B38,suu_01,'数入力'!$J$2,FALSE)))</f>
        <v>#REF!</v>
      </c>
      <c r="I38" s="23" t="e">
        <f>IF($B38="","",IF(VLOOKUP($B38,c_bg,#REF!,FALSE)="","",VLOOKUP($B38,c_bg,#REF!,FALSE)))</f>
        <v>#REF!</v>
      </c>
      <c r="J38" s="28" t="e">
        <f>IF($B38="","",IF(VLOOKUP($B38,suu_01,'数入力'!$I$2,FALSE)="","",VLOOKUP($B38,suu_01,'数入力'!$I$2,FALSE)))</f>
        <v>#REF!</v>
      </c>
      <c r="K38" s="25" t="e">
        <f>IF($B38="","",IF(VLOOKUP($B38,suu_01,'数入力'!$K$2,FALSE)="","",VLOOKUP($B38,suu_01,'数入力'!$K$2,FALSE)))</f>
        <v>#REF!</v>
      </c>
    </row>
    <row r="39" spans="1:11" ht="30" customHeight="1">
      <c r="A39" s="6">
        <f t="shared" si="4"/>
        <v>34</v>
      </c>
      <c r="B39" s="10" t="e">
        <f t="shared" si="2"/>
        <v>#REF!</v>
      </c>
      <c r="C39" s="10" t="e">
        <f>IF($B39="","",IF(VLOOKUP($B39,c_bg,#REF!,FALSE)="","",VLOOKUP($B39,c_bg,#REF!,FALSE)))</f>
        <v>#REF!</v>
      </c>
      <c r="D39" s="19" t="e">
        <f>IF($B39="","",IF(VLOOKUP($B39,c_bg,#REF!,FALSE)="","",VLOOKUP($B39,c_bg,#REF!,FALSE)))</f>
        <v>#REF!</v>
      </c>
      <c r="E39" s="20" t="e">
        <f>IF($B39="","",IF(VLOOKUP($B39,c_bg,#REF!,FALSE)="","",VLOOKUP($B39,c_bg,#REF!,FALSE)))</f>
        <v>#REF!</v>
      </c>
      <c r="F39" s="20" t="e">
        <f>IF($B39="","",IF(VLOOKUP($B39,c_bg,#REF!,FALSE)="","",VLOOKUP($B39,c_bg,#REF!,FALSE)))</f>
        <v>#REF!</v>
      </c>
      <c r="G39" s="112" t="e">
        <f>IF($B39="","",IF(VLOOKUP($B39,suu_01,'数入力'!$H$2,FALSE)="","",VLOOKUP($B39,suu_01,'数入力'!$H$2,FALSE)))</f>
        <v>#REF!</v>
      </c>
      <c r="H39" s="113" t="e">
        <f>IF($B39="","",IF(VLOOKUP($B39,suu_01,'数入力'!$J$2,FALSE)="","",VLOOKUP($B39,suu_01,'数入力'!$J$2,FALSE)))</f>
        <v>#REF!</v>
      </c>
      <c r="I39" s="23" t="e">
        <f>IF($B39="","",IF(VLOOKUP($B39,c_bg,#REF!,FALSE)="","",VLOOKUP($B39,c_bg,#REF!,FALSE)))</f>
        <v>#REF!</v>
      </c>
      <c r="J39" s="28" t="e">
        <f>IF($B39="","",IF(VLOOKUP($B39,suu_01,'数入力'!$I$2,FALSE)="","",VLOOKUP($B39,suu_01,'数入力'!$I$2,FALSE)))</f>
        <v>#REF!</v>
      </c>
      <c r="K39" s="25" t="e">
        <f>IF($B39="","",IF(VLOOKUP($B39,suu_01,'数入力'!$K$2,FALSE)="","",VLOOKUP($B39,suu_01,'数入力'!$K$2,FALSE)))</f>
        <v>#REF!</v>
      </c>
    </row>
    <row r="40" spans="1:11" ht="30" customHeight="1">
      <c r="A40" s="6">
        <f t="shared" si="4"/>
        <v>35</v>
      </c>
      <c r="B40" s="10" t="e">
        <f t="shared" si="2"/>
        <v>#REF!</v>
      </c>
      <c r="C40" s="10" t="e">
        <f>IF($B40="","",IF(VLOOKUP($B40,c_bg,#REF!,FALSE)="","",VLOOKUP($B40,c_bg,#REF!,FALSE)))</f>
        <v>#REF!</v>
      </c>
      <c r="D40" s="19" t="e">
        <f>IF($B40="","",IF(VLOOKUP($B40,c_bg,#REF!,FALSE)="","",VLOOKUP($B40,c_bg,#REF!,FALSE)))</f>
        <v>#REF!</v>
      </c>
      <c r="E40" s="20" t="e">
        <f>IF($B40="","",IF(VLOOKUP($B40,c_bg,#REF!,FALSE)="","",VLOOKUP($B40,c_bg,#REF!,FALSE)))</f>
        <v>#REF!</v>
      </c>
      <c r="F40" s="20" t="e">
        <f>IF($B40="","",IF(VLOOKUP($B40,c_bg,#REF!,FALSE)="","",VLOOKUP($B40,c_bg,#REF!,FALSE)))</f>
        <v>#REF!</v>
      </c>
      <c r="G40" s="112" t="e">
        <f>IF($B40="","",IF(VLOOKUP($B40,suu_01,'数入力'!$H$2,FALSE)="","",VLOOKUP($B40,suu_01,'数入力'!$H$2,FALSE)))</f>
        <v>#REF!</v>
      </c>
      <c r="H40" s="113" t="e">
        <f>IF($B40="","",IF(VLOOKUP($B40,suu_01,'数入力'!$J$2,FALSE)="","",VLOOKUP($B40,suu_01,'数入力'!$J$2,FALSE)))</f>
        <v>#REF!</v>
      </c>
      <c r="I40" s="23" t="e">
        <f>IF($B40="","",IF(VLOOKUP($B40,c_bg,#REF!,FALSE)="","",VLOOKUP($B40,c_bg,#REF!,FALSE)))</f>
        <v>#REF!</v>
      </c>
      <c r="J40" s="28" t="e">
        <f>IF($B40="","",IF(VLOOKUP($B40,suu_01,'数入力'!$I$2,FALSE)="","",VLOOKUP($B40,suu_01,'数入力'!$I$2,FALSE)))</f>
        <v>#REF!</v>
      </c>
      <c r="K40" s="25" t="e">
        <f>IF($B40="","",IF(VLOOKUP($B40,suu_01,'数入力'!$K$2,FALSE)="","",VLOOKUP($B40,suu_01,'数入力'!$K$2,FALSE)))</f>
        <v>#REF!</v>
      </c>
    </row>
    <row r="41" spans="1:11" ht="30" customHeight="1">
      <c r="A41" s="6">
        <f t="shared" si="4"/>
        <v>36</v>
      </c>
      <c r="B41" s="10" t="e">
        <f t="shared" si="2"/>
        <v>#REF!</v>
      </c>
      <c r="C41" s="10" t="e">
        <f>IF($B41="","",IF(VLOOKUP($B41,c_bg,#REF!,FALSE)="","",VLOOKUP($B41,c_bg,#REF!,FALSE)))</f>
        <v>#REF!</v>
      </c>
      <c r="D41" s="19" t="e">
        <f>IF($B41="","",IF(VLOOKUP($B41,c_bg,#REF!,FALSE)="","",VLOOKUP($B41,c_bg,#REF!,FALSE)))</f>
        <v>#REF!</v>
      </c>
      <c r="E41" s="20" t="e">
        <f>IF($B41="","",IF(VLOOKUP($B41,c_bg,#REF!,FALSE)="","",VLOOKUP($B41,c_bg,#REF!,FALSE)))</f>
        <v>#REF!</v>
      </c>
      <c r="F41" s="20" t="e">
        <f>IF($B41="","",IF(VLOOKUP($B41,c_bg,#REF!,FALSE)="","",VLOOKUP($B41,c_bg,#REF!,FALSE)))</f>
        <v>#REF!</v>
      </c>
      <c r="G41" s="110" t="e">
        <f>IF($B41="","",IF(VLOOKUP($B41,suu_01,'数入力'!$H$2,FALSE)="","",VLOOKUP($B41,suu_01,'数入力'!$H$2,FALSE)))</f>
        <v>#REF!</v>
      </c>
      <c r="H41" s="111" t="e">
        <f>IF($B41="","",IF(VLOOKUP($B41,suu_01,'数入力'!$J$2,FALSE)="","",VLOOKUP($B41,suu_01,'数入力'!$J$2,FALSE)))</f>
        <v>#REF!</v>
      </c>
      <c r="I41" s="23" t="e">
        <f>IF($B41="","",IF(VLOOKUP($B41,c_bg,#REF!,FALSE)="","",VLOOKUP($B41,c_bg,#REF!,FALSE)))</f>
        <v>#REF!</v>
      </c>
      <c r="J41" s="28" t="e">
        <f>IF($B41="","",IF(VLOOKUP($B41,suu_01,'数入力'!$I$2,FALSE)="","",VLOOKUP($B41,suu_01,'数入力'!$I$2,FALSE)))</f>
        <v>#REF!</v>
      </c>
      <c r="K41" s="25" t="e">
        <f>IF($B41="","",IF(VLOOKUP($B41,suu_01,'数入力'!$K$2,FALSE)="","",VLOOKUP($B41,suu_01,'数入力'!$K$2,FALSE)))</f>
        <v>#REF!</v>
      </c>
    </row>
    <row r="42" spans="1:11" ht="30" customHeight="1">
      <c r="A42" s="6">
        <f t="shared" si="4"/>
        <v>37</v>
      </c>
      <c r="B42" s="10" t="e">
        <f t="shared" si="2"/>
        <v>#REF!</v>
      </c>
      <c r="C42" s="10" t="e">
        <f>IF($B42="","",IF(VLOOKUP($B42,c_bg,#REF!,FALSE)="","",VLOOKUP($B42,c_bg,#REF!,FALSE)))</f>
        <v>#REF!</v>
      </c>
      <c r="D42" s="19" t="e">
        <f>IF($B42="","",IF(VLOOKUP($B42,c_bg,#REF!,FALSE)="","",VLOOKUP($B42,c_bg,#REF!,FALSE)))</f>
        <v>#REF!</v>
      </c>
      <c r="E42" s="20" t="e">
        <f>IF($B42="","",IF(VLOOKUP($B42,c_bg,#REF!,FALSE)="","",VLOOKUP($B42,c_bg,#REF!,FALSE)))</f>
        <v>#REF!</v>
      </c>
      <c r="F42" s="20" t="e">
        <f>IF($B42="","",IF(VLOOKUP($B42,c_bg,#REF!,FALSE)="","",VLOOKUP($B42,c_bg,#REF!,FALSE)))</f>
        <v>#REF!</v>
      </c>
      <c r="G42" s="110" t="e">
        <f>IF($B42="","",IF(VLOOKUP($B42,suu_01,'数入力'!$H$2,FALSE)="","",VLOOKUP($B42,suu_01,'数入力'!$H$2,FALSE)))</f>
        <v>#REF!</v>
      </c>
      <c r="H42" s="111" t="e">
        <f>IF($B42="","",IF(VLOOKUP($B42,suu_01,'数入力'!$J$2,FALSE)="","",VLOOKUP($B42,suu_01,'数入力'!$J$2,FALSE)))</f>
        <v>#REF!</v>
      </c>
      <c r="I42" s="23" t="e">
        <f>IF($B42="","",IF(VLOOKUP($B42,c_bg,#REF!,FALSE)="","",VLOOKUP($B42,c_bg,#REF!,FALSE)))</f>
        <v>#REF!</v>
      </c>
      <c r="J42" s="28" t="e">
        <f>IF($B42="","",IF(VLOOKUP($B42,suu_01,'数入力'!$I$2,FALSE)="","",VLOOKUP($B42,suu_01,'数入力'!$I$2,FALSE)))</f>
        <v>#REF!</v>
      </c>
      <c r="K42" s="25" t="e">
        <f>IF($B42="","",IF(VLOOKUP($B42,suu_01,'数入力'!$K$2,FALSE)="","",VLOOKUP($B42,suu_01,'数入力'!$K$2,FALSE)))</f>
        <v>#REF!</v>
      </c>
    </row>
    <row r="43" spans="1:11" ht="30" customHeight="1">
      <c r="A43" s="6">
        <f t="shared" si="4"/>
        <v>38</v>
      </c>
      <c r="B43" s="10" t="e">
        <f t="shared" si="2"/>
        <v>#REF!</v>
      </c>
      <c r="C43" s="10" t="e">
        <f>IF($B43="","",IF(VLOOKUP($B43,c_bg,#REF!,FALSE)="","",VLOOKUP($B43,c_bg,#REF!,FALSE)))</f>
        <v>#REF!</v>
      </c>
      <c r="D43" s="19" t="e">
        <f>IF($B43="","",IF(VLOOKUP($B43,c_bg,#REF!,FALSE)="","",VLOOKUP($B43,c_bg,#REF!,FALSE)))</f>
        <v>#REF!</v>
      </c>
      <c r="E43" s="20" t="e">
        <f>IF($B43="","",IF(VLOOKUP($B43,c_bg,#REF!,FALSE)="","",VLOOKUP($B43,c_bg,#REF!,FALSE)))</f>
        <v>#REF!</v>
      </c>
      <c r="F43" s="20" t="e">
        <f>IF($B43="","",IF(VLOOKUP($B43,c_bg,#REF!,FALSE)="","",VLOOKUP($B43,c_bg,#REF!,FALSE)))</f>
        <v>#REF!</v>
      </c>
      <c r="G43" s="110" t="e">
        <f>IF($B43="","",IF(VLOOKUP($B43,suu_01,'数入力'!$H$2,FALSE)="","",VLOOKUP($B43,suu_01,'数入力'!$H$2,FALSE)))</f>
        <v>#REF!</v>
      </c>
      <c r="H43" s="111" t="e">
        <f>IF($B43="","",IF(VLOOKUP($B43,suu_01,'数入力'!$J$2,FALSE)="","",VLOOKUP($B43,suu_01,'数入力'!$J$2,FALSE)))</f>
        <v>#REF!</v>
      </c>
      <c r="I43" s="23" t="e">
        <f>IF($B43="","",IF(VLOOKUP($B43,c_bg,#REF!,FALSE)="","",VLOOKUP($B43,c_bg,#REF!,FALSE)))</f>
        <v>#REF!</v>
      </c>
      <c r="J43" s="28" t="e">
        <f>IF($B43="","",IF(VLOOKUP($B43,suu_01,'数入力'!$I$2,FALSE)="","",VLOOKUP($B43,suu_01,'数入力'!$I$2,FALSE)))</f>
        <v>#REF!</v>
      </c>
      <c r="K43" s="25" t="e">
        <f>IF($B43="","",IF(VLOOKUP($B43,suu_01,'数入力'!$K$2,FALSE)="","",VLOOKUP($B43,suu_01,'数入力'!$K$2,FALSE)))</f>
        <v>#REF!</v>
      </c>
    </row>
    <row r="44" spans="1:11" ht="30" customHeight="1">
      <c r="A44" s="6">
        <f t="shared" si="4"/>
        <v>39</v>
      </c>
      <c r="B44" s="10" t="e">
        <f t="shared" si="2"/>
        <v>#REF!</v>
      </c>
      <c r="C44" s="10" t="e">
        <f>IF($B44="","",IF(VLOOKUP($B44,c_bg,#REF!,FALSE)="","",VLOOKUP($B44,c_bg,#REF!,FALSE)))</f>
        <v>#REF!</v>
      </c>
      <c r="D44" s="19" t="e">
        <f>IF($B44="","",IF(VLOOKUP($B44,c_bg,#REF!,FALSE)="","",VLOOKUP($B44,c_bg,#REF!,FALSE)))</f>
        <v>#REF!</v>
      </c>
      <c r="E44" s="20" t="e">
        <f>IF($B44="","",IF(VLOOKUP($B44,c_bg,#REF!,FALSE)="","",VLOOKUP($B44,c_bg,#REF!,FALSE)))</f>
        <v>#REF!</v>
      </c>
      <c r="F44" s="20" t="e">
        <f>IF($B44="","",IF(VLOOKUP($B44,c_bg,#REF!,FALSE)="","",VLOOKUP($B44,c_bg,#REF!,FALSE)))</f>
        <v>#REF!</v>
      </c>
      <c r="G44" s="110" t="e">
        <f>IF($B44="","",IF(VLOOKUP($B44,suu_01,'数入力'!$H$2,FALSE)="","",VLOOKUP($B44,suu_01,'数入力'!$H$2,FALSE)))</f>
        <v>#REF!</v>
      </c>
      <c r="H44" s="111" t="e">
        <f>IF($B44="","",IF(VLOOKUP($B44,suu_01,'数入力'!$J$2,FALSE)="","",VLOOKUP($B44,suu_01,'数入力'!$J$2,FALSE)))</f>
        <v>#REF!</v>
      </c>
      <c r="I44" s="23" t="e">
        <f>IF($B44="","",IF(VLOOKUP($B44,c_bg,#REF!,FALSE)="","",VLOOKUP($B44,c_bg,#REF!,FALSE)))</f>
        <v>#REF!</v>
      </c>
      <c r="J44" s="28" t="e">
        <f>IF($B44="","",IF(VLOOKUP($B44,suu_01,'数入力'!$I$2,FALSE)="","",VLOOKUP($B44,suu_01,'数入力'!$I$2,FALSE)))</f>
        <v>#REF!</v>
      </c>
      <c r="K44" s="25" t="e">
        <f>IF($B44="","",IF(VLOOKUP($B44,suu_01,'数入力'!$K$2,FALSE)="","",VLOOKUP($B44,suu_01,'数入力'!$K$2,FALSE)))</f>
        <v>#REF!</v>
      </c>
    </row>
    <row r="45" spans="1:11" ht="30" customHeight="1">
      <c r="A45" s="6">
        <f t="shared" si="4"/>
        <v>40</v>
      </c>
      <c r="B45" s="10" t="e">
        <f t="shared" si="2"/>
        <v>#REF!</v>
      </c>
      <c r="C45" s="10" t="e">
        <f>IF($B45="","",IF(VLOOKUP($B45,c_bg,#REF!,FALSE)="","",VLOOKUP($B45,c_bg,#REF!,FALSE)))</f>
        <v>#REF!</v>
      </c>
      <c r="D45" s="19" t="e">
        <f>IF($B45="","",IF(VLOOKUP($B45,c_bg,#REF!,FALSE)="","",VLOOKUP($B45,c_bg,#REF!,FALSE)))</f>
        <v>#REF!</v>
      </c>
      <c r="E45" s="20" t="e">
        <f>IF($B45="","",IF(VLOOKUP($B45,c_bg,#REF!,FALSE)="","",VLOOKUP($B45,c_bg,#REF!,FALSE)))</f>
        <v>#REF!</v>
      </c>
      <c r="F45" s="20" t="e">
        <f>IF($B45="","",IF(VLOOKUP($B45,c_bg,#REF!,FALSE)="","",VLOOKUP($B45,c_bg,#REF!,FALSE)))</f>
        <v>#REF!</v>
      </c>
      <c r="G45" s="110" t="e">
        <f>IF($B45="","",IF(VLOOKUP($B45,suu_01,'数入力'!$H$2,FALSE)="","",VLOOKUP($B45,suu_01,'数入力'!$H$2,FALSE)))</f>
        <v>#REF!</v>
      </c>
      <c r="H45" s="111" t="e">
        <f>IF($B45="","",IF(VLOOKUP($B45,suu_01,'数入力'!$J$2,FALSE)="","",VLOOKUP($B45,suu_01,'数入力'!$J$2,FALSE)))</f>
        <v>#REF!</v>
      </c>
      <c r="I45" s="23" t="e">
        <f>IF($B45="","",IF(VLOOKUP($B45,c_bg,#REF!,FALSE)="","",VLOOKUP($B45,c_bg,#REF!,FALSE)))</f>
        <v>#REF!</v>
      </c>
      <c r="J45" s="28" t="e">
        <f>IF($B45="","",IF(VLOOKUP($B45,suu_01,'数入力'!$I$2,FALSE)="","",VLOOKUP($B45,suu_01,'数入力'!$I$2,FALSE)))</f>
        <v>#REF!</v>
      </c>
      <c r="K45" s="25" t="e">
        <f>IF($B45="","",IF(VLOOKUP($B45,suu_01,'数入力'!$K$2,FALSE)="","",VLOOKUP($B45,suu_01,'数入力'!$K$2,FALSE)))</f>
        <v>#REF!</v>
      </c>
    </row>
    <row r="46" spans="1:11" ht="30" customHeight="1">
      <c r="A46" s="6">
        <f t="shared" si="4"/>
        <v>41</v>
      </c>
      <c r="B46" s="10" t="e">
        <f t="shared" si="2"/>
        <v>#REF!</v>
      </c>
      <c r="C46" s="10" t="e">
        <f>IF($B46="","",IF(VLOOKUP($B46,c_bg,#REF!,FALSE)="","",VLOOKUP($B46,c_bg,#REF!,FALSE)))</f>
        <v>#REF!</v>
      </c>
      <c r="D46" s="19" t="e">
        <f>IF($B46="","",IF(VLOOKUP($B46,c_bg,#REF!,FALSE)="","",VLOOKUP($B46,c_bg,#REF!,FALSE)))</f>
        <v>#REF!</v>
      </c>
      <c r="E46" s="20" t="e">
        <f>IF($B46="","",IF(VLOOKUP($B46,c_bg,#REF!,FALSE)="","",VLOOKUP($B46,c_bg,#REF!,FALSE)))</f>
        <v>#REF!</v>
      </c>
      <c r="F46" s="20" t="e">
        <f>IF($B46="","",IF(VLOOKUP($B46,c_bg,#REF!,FALSE)="","",VLOOKUP($B46,c_bg,#REF!,FALSE)))</f>
        <v>#REF!</v>
      </c>
      <c r="G46" s="110" t="e">
        <f>IF($B46="","",IF(VLOOKUP($B46,suu_01,'数入力'!$H$2,FALSE)="","",VLOOKUP($B46,suu_01,'数入力'!$H$2,FALSE)))</f>
        <v>#REF!</v>
      </c>
      <c r="H46" s="111" t="e">
        <f>IF($B46="","",IF(VLOOKUP($B46,suu_01,'数入力'!$J$2,FALSE)="","",VLOOKUP($B46,suu_01,'数入力'!$J$2,FALSE)))</f>
        <v>#REF!</v>
      </c>
      <c r="I46" s="23" t="e">
        <f>IF($B46="","",IF(VLOOKUP($B46,c_bg,#REF!,FALSE)="","",VLOOKUP($B46,c_bg,#REF!,FALSE)))</f>
        <v>#REF!</v>
      </c>
      <c r="J46" s="28" t="e">
        <f>IF($B46="","",IF(VLOOKUP($B46,suu_01,'数入力'!$I$2,FALSE)="","",VLOOKUP($B46,suu_01,'数入力'!$I$2,FALSE)))</f>
        <v>#REF!</v>
      </c>
      <c r="K46" s="25" t="e">
        <f>IF($B46="","",IF(VLOOKUP($B46,suu_01,'数入力'!$K$2,FALSE)="","",VLOOKUP($B46,suu_01,'数入力'!$K$2,FALSE)))</f>
        <v>#REF!</v>
      </c>
    </row>
    <row r="47" spans="1:11" ht="30" customHeight="1">
      <c r="A47" s="6">
        <f t="shared" si="4"/>
        <v>42</v>
      </c>
      <c r="B47" s="10" t="e">
        <f t="shared" si="2"/>
        <v>#REF!</v>
      </c>
      <c r="C47" s="10" t="e">
        <f>IF($B47="","",IF(VLOOKUP($B47,c_bg,#REF!,FALSE)="","",VLOOKUP($B47,c_bg,#REF!,FALSE)))</f>
        <v>#REF!</v>
      </c>
      <c r="D47" s="19" t="e">
        <f>IF($B47="","",IF(VLOOKUP($B47,c_bg,#REF!,FALSE)="","",VLOOKUP($B47,c_bg,#REF!,FALSE)))</f>
        <v>#REF!</v>
      </c>
      <c r="E47" s="20" t="e">
        <f>IF($B47="","",IF(VLOOKUP($B47,c_bg,#REF!,FALSE)="","",VLOOKUP($B47,c_bg,#REF!,FALSE)))</f>
        <v>#REF!</v>
      </c>
      <c r="F47" s="20" t="e">
        <f>IF($B47="","",IF(VLOOKUP($B47,c_bg,#REF!,FALSE)="","",VLOOKUP($B47,c_bg,#REF!,FALSE)))</f>
        <v>#REF!</v>
      </c>
      <c r="G47" s="110" t="e">
        <f>IF($B47="","",IF(VLOOKUP($B47,suu_01,'数入力'!$H$2,FALSE)="","",VLOOKUP($B47,suu_01,'数入力'!$H$2,FALSE)))</f>
        <v>#REF!</v>
      </c>
      <c r="H47" s="111" t="e">
        <f>IF($B47="","",IF(VLOOKUP($B47,suu_01,'数入力'!$J$2,FALSE)="","",VLOOKUP($B47,suu_01,'数入力'!$J$2,FALSE)))</f>
        <v>#REF!</v>
      </c>
      <c r="I47" s="23" t="e">
        <f>IF($B47="","",IF(VLOOKUP($B47,c_bg,#REF!,FALSE)="","",VLOOKUP($B47,c_bg,#REF!,FALSE)))</f>
        <v>#REF!</v>
      </c>
      <c r="J47" s="28" t="e">
        <f>IF($B47="","",IF(VLOOKUP($B47,suu_01,'数入力'!$I$2,FALSE)="","",VLOOKUP($B47,suu_01,'数入力'!$I$2,FALSE)))</f>
        <v>#REF!</v>
      </c>
      <c r="K47" s="25" t="e">
        <f>IF($B47="","",IF(VLOOKUP($B47,suu_01,'数入力'!$K$2,FALSE)="","",VLOOKUP($B47,suu_01,'数入力'!$K$2,FALSE)))</f>
        <v>#REF!</v>
      </c>
    </row>
    <row r="48" spans="1:11" ht="30" customHeight="1">
      <c r="A48" s="6">
        <f t="shared" si="4"/>
        <v>43</v>
      </c>
      <c r="B48" s="10" t="e">
        <f t="shared" si="2"/>
        <v>#REF!</v>
      </c>
      <c r="C48" s="10" t="e">
        <f>IF($B48="","",IF(VLOOKUP($B48,c_bg,#REF!,FALSE)="","",VLOOKUP($B48,c_bg,#REF!,FALSE)))</f>
        <v>#REF!</v>
      </c>
      <c r="D48" s="19" t="e">
        <f>IF($B48="","",IF(VLOOKUP($B48,c_bg,#REF!,FALSE)="","",VLOOKUP($B48,c_bg,#REF!,FALSE)))</f>
        <v>#REF!</v>
      </c>
      <c r="E48" s="20" t="e">
        <f>IF($B48="","",IF(VLOOKUP($B48,c_bg,#REF!,FALSE)="","",VLOOKUP($B48,c_bg,#REF!,FALSE)))</f>
        <v>#REF!</v>
      </c>
      <c r="F48" s="20" t="e">
        <f>IF($B48="","",IF(VLOOKUP($B48,c_bg,#REF!,FALSE)="","",VLOOKUP($B48,c_bg,#REF!,FALSE)))</f>
        <v>#REF!</v>
      </c>
      <c r="G48" s="110" t="e">
        <f>IF($B48="","",IF(VLOOKUP($B48,suu_01,'数入力'!$H$2,FALSE)="","",VLOOKUP($B48,suu_01,'数入力'!$H$2,FALSE)))</f>
        <v>#REF!</v>
      </c>
      <c r="H48" s="111" t="e">
        <f>IF($B48="","",IF(VLOOKUP($B48,suu_01,'数入力'!$J$2,FALSE)="","",VLOOKUP($B48,suu_01,'数入力'!$J$2,FALSE)))</f>
        <v>#REF!</v>
      </c>
      <c r="I48" s="23" t="e">
        <f>IF($B48="","",IF(VLOOKUP($B48,c_bg,#REF!,FALSE)="","",VLOOKUP($B48,c_bg,#REF!,FALSE)))</f>
        <v>#REF!</v>
      </c>
      <c r="J48" s="28" t="e">
        <f>IF($B48="","",IF(VLOOKUP($B48,suu_01,'数入力'!$I$2,FALSE)="","",VLOOKUP($B48,suu_01,'数入力'!$I$2,FALSE)))</f>
        <v>#REF!</v>
      </c>
      <c r="K48" s="25" t="e">
        <f>IF($B48="","",IF(VLOOKUP($B48,suu_01,'数入力'!$K$2,FALSE)="","",VLOOKUP($B48,suu_01,'数入力'!$K$2,FALSE)))</f>
        <v>#REF!</v>
      </c>
    </row>
    <row r="49" spans="1:11" ht="30" customHeight="1">
      <c r="A49" s="6">
        <f t="shared" si="4"/>
        <v>44</v>
      </c>
      <c r="B49" s="10" t="e">
        <f t="shared" si="2"/>
        <v>#REF!</v>
      </c>
      <c r="C49" s="10" t="e">
        <f>IF($B49="","",IF(VLOOKUP($B49,c_bg,#REF!,FALSE)="","",VLOOKUP($B49,c_bg,#REF!,FALSE)))</f>
        <v>#REF!</v>
      </c>
      <c r="D49" s="19" t="e">
        <f>IF($B49="","",IF(VLOOKUP($B49,c_bg,#REF!,FALSE)="","",VLOOKUP($B49,c_bg,#REF!,FALSE)))</f>
        <v>#REF!</v>
      </c>
      <c r="E49" s="20" t="e">
        <f>IF($B49="","",IF(VLOOKUP($B49,c_bg,#REF!,FALSE)="","",VLOOKUP($B49,c_bg,#REF!,FALSE)))</f>
        <v>#REF!</v>
      </c>
      <c r="F49" s="20" t="e">
        <f>IF($B49="","",IF(VLOOKUP($B49,c_bg,#REF!,FALSE)="","",VLOOKUP($B49,c_bg,#REF!,FALSE)))</f>
        <v>#REF!</v>
      </c>
      <c r="G49" s="110" t="e">
        <f>IF($B49="","",IF(VLOOKUP($B49,suu_01,'数入力'!$H$2,FALSE)="","",VLOOKUP($B49,suu_01,'数入力'!$H$2,FALSE)))</f>
        <v>#REF!</v>
      </c>
      <c r="H49" s="111" t="e">
        <f>IF($B49="","",IF(VLOOKUP($B49,suu_01,'数入力'!$J$2,FALSE)="","",VLOOKUP($B49,suu_01,'数入力'!$J$2,FALSE)))</f>
        <v>#REF!</v>
      </c>
      <c r="I49" s="23" t="e">
        <f>IF($B49="","",IF(VLOOKUP($B49,c_bg,#REF!,FALSE)="","",VLOOKUP($B49,c_bg,#REF!,FALSE)))</f>
        <v>#REF!</v>
      </c>
      <c r="J49" s="28" t="e">
        <f>IF($B49="","",IF(VLOOKUP($B49,suu_01,'数入力'!$I$2,FALSE)="","",VLOOKUP($B49,suu_01,'数入力'!$I$2,FALSE)))</f>
        <v>#REF!</v>
      </c>
      <c r="K49" s="25" t="e">
        <f>IF($B49="","",IF(VLOOKUP($B49,suu_01,'数入力'!$K$2,FALSE)="","",VLOOKUP($B49,suu_01,'数入力'!$K$2,FALSE)))</f>
        <v>#REF!</v>
      </c>
    </row>
    <row r="50" spans="1:11" ht="30" customHeight="1">
      <c r="A50" s="6">
        <f t="shared" si="4"/>
        <v>45</v>
      </c>
      <c r="B50" s="10" t="e">
        <f t="shared" si="2"/>
        <v>#REF!</v>
      </c>
      <c r="C50" s="10" t="e">
        <f>IF($B50="","",IF(VLOOKUP($B50,c_bg,#REF!,FALSE)="","",VLOOKUP($B50,c_bg,#REF!,FALSE)))</f>
        <v>#REF!</v>
      </c>
      <c r="D50" s="19" t="e">
        <f>IF($B50="","",IF(VLOOKUP($B50,c_bg,#REF!,FALSE)="","",VLOOKUP($B50,c_bg,#REF!,FALSE)))</f>
        <v>#REF!</v>
      </c>
      <c r="E50" s="20" t="e">
        <f>IF($B50="","",IF(VLOOKUP($B50,c_bg,#REF!,FALSE)="","",VLOOKUP($B50,c_bg,#REF!,FALSE)))</f>
        <v>#REF!</v>
      </c>
      <c r="F50" s="20" t="e">
        <f>IF($B50="","",IF(VLOOKUP($B50,c_bg,#REF!,FALSE)="","",VLOOKUP($B50,c_bg,#REF!,FALSE)))</f>
        <v>#REF!</v>
      </c>
      <c r="G50" s="110" t="e">
        <f>IF($B50="","",IF(VLOOKUP($B50,suu_01,'数入力'!$H$2,FALSE)="","",VLOOKUP($B50,suu_01,'数入力'!$H$2,FALSE)))</f>
        <v>#REF!</v>
      </c>
      <c r="H50" s="111" t="e">
        <f>IF($B50="","",IF(VLOOKUP($B50,suu_01,'数入力'!$J$2,FALSE)="","",VLOOKUP($B50,suu_01,'数入力'!$J$2,FALSE)))</f>
        <v>#REF!</v>
      </c>
      <c r="I50" s="23" t="e">
        <f>IF($B50="","",IF(VLOOKUP($B50,c_bg,#REF!,FALSE)="","",VLOOKUP($B50,c_bg,#REF!,FALSE)))</f>
        <v>#REF!</v>
      </c>
      <c r="J50" s="28" t="e">
        <f>IF($B50="","",IF(VLOOKUP($B50,suu_01,'数入力'!$I$2,FALSE)="","",VLOOKUP($B50,suu_01,'数入力'!$I$2,FALSE)))</f>
        <v>#REF!</v>
      </c>
      <c r="K50" s="25" t="e">
        <f>IF($B50="","",IF(VLOOKUP($B50,suu_01,'数入力'!$K$2,FALSE)="","",VLOOKUP($B50,suu_01,'数入力'!$K$2,FALSE)))</f>
        <v>#REF!</v>
      </c>
    </row>
    <row r="51" spans="1:11" ht="30" customHeight="1">
      <c r="A51" s="6">
        <f t="shared" si="4"/>
        <v>46</v>
      </c>
      <c r="B51" s="10" t="e">
        <f t="shared" si="2"/>
        <v>#REF!</v>
      </c>
      <c r="C51" s="10" t="e">
        <f>IF($B51="","",IF(VLOOKUP($B51,c_bg,#REF!,FALSE)="","",VLOOKUP($B51,c_bg,#REF!,FALSE)))</f>
        <v>#REF!</v>
      </c>
      <c r="D51" s="19" t="e">
        <f>IF($B51="","",IF(VLOOKUP($B51,c_bg,#REF!,FALSE)="","",VLOOKUP($B51,c_bg,#REF!,FALSE)))</f>
        <v>#REF!</v>
      </c>
      <c r="E51" s="20" t="e">
        <f>IF($B51="","",IF(VLOOKUP($B51,c_bg,#REF!,FALSE)="","",VLOOKUP($B51,c_bg,#REF!,FALSE)))</f>
        <v>#REF!</v>
      </c>
      <c r="F51" s="20" t="e">
        <f>IF($B51="","",IF(VLOOKUP($B51,c_bg,#REF!,FALSE)="","",VLOOKUP($B51,c_bg,#REF!,FALSE)))</f>
        <v>#REF!</v>
      </c>
      <c r="G51" s="110" t="e">
        <f>IF($B51="","",IF(VLOOKUP($B51,suu_01,'数入力'!$H$2,FALSE)="","",VLOOKUP($B51,suu_01,'数入力'!$H$2,FALSE)))</f>
        <v>#REF!</v>
      </c>
      <c r="H51" s="111" t="e">
        <f>IF($B51="","",IF(VLOOKUP($B51,suu_01,'数入力'!$J$2,FALSE)="","",VLOOKUP($B51,suu_01,'数入力'!$J$2,FALSE)))</f>
        <v>#REF!</v>
      </c>
      <c r="I51" s="23" t="e">
        <f>IF($B51="","",IF(VLOOKUP($B51,c_bg,#REF!,FALSE)="","",VLOOKUP($B51,c_bg,#REF!,FALSE)))</f>
        <v>#REF!</v>
      </c>
      <c r="J51" s="28" t="e">
        <f>IF($B51="","",IF(VLOOKUP($B51,suu_01,'数入力'!$I$2,FALSE)="","",VLOOKUP($B51,suu_01,'数入力'!$I$2,FALSE)))</f>
        <v>#REF!</v>
      </c>
      <c r="K51" s="25" t="e">
        <f>IF($B51="","",IF(VLOOKUP($B51,suu_01,'数入力'!$K$2,FALSE)="","",VLOOKUP($B51,suu_01,'数入力'!$K$2,FALSE)))</f>
        <v>#REF!</v>
      </c>
    </row>
    <row r="52" spans="1:11" ht="30" customHeight="1">
      <c r="A52" s="6">
        <f t="shared" si="4"/>
        <v>47</v>
      </c>
      <c r="B52" s="10" t="e">
        <f t="shared" si="2"/>
        <v>#REF!</v>
      </c>
      <c r="C52" s="10" t="e">
        <f>IF($B52="","",IF(VLOOKUP($B52,c_bg,#REF!,FALSE)="","",VLOOKUP($B52,c_bg,#REF!,FALSE)))</f>
        <v>#REF!</v>
      </c>
      <c r="D52" s="19" t="e">
        <f>IF($B52="","",IF(VLOOKUP($B52,c_bg,#REF!,FALSE)="","",VLOOKUP($B52,c_bg,#REF!,FALSE)))</f>
        <v>#REF!</v>
      </c>
      <c r="E52" s="20" t="e">
        <f>IF($B52="","",IF(VLOOKUP($B52,c_bg,#REF!,FALSE)="","",VLOOKUP($B52,c_bg,#REF!,FALSE)))</f>
        <v>#REF!</v>
      </c>
      <c r="F52" s="20" t="e">
        <f>IF($B52="","",IF(VLOOKUP($B52,c_bg,#REF!,FALSE)="","",VLOOKUP($B52,c_bg,#REF!,FALSE)))</f>
        <v>#REF!</v>
      </c>
      <c r="G52" s="110" t="e">
        <f>IF($B52="","",IF(VLOOKUP($B52,suu_01,'数入力'!$H$2,FALSE)="","",VLOOKUP($B52,suu_01,'数入力'!$H$2,FALSE)))</f>
        <v>#REF!</v>
      </c>
      <c r="H52" s="111" t="e">
        <f>IF($B52="","",IF(VLOOKUP($B52,suu_01,'数入力'!$J$2,FALSE)="","",VLOOKUP($B52,suu_01,'数入力'!$J$2,FALSE)))</f>
        <v>#REF!</v>
      </c>
      <c r="I52" s="23" t="e">
        <f>IF($B52="","",IF(VLOOKUP($B52,c_bg,#REF!,FALSE)="","",VLOOKUP($B52,c_bg,#REF!,FALSE)))</f>
        <v>#REF!</v>
      </c>
      <c r="J52" s="28" t="e">
        <f>IF($B52="","",IF(VLOOKUP($B52,suu_01,'数入力'!$I$2,FALSE)="","",VLOOKUP($B52,suu_01,'数入力'!$I$2,FALSE)))</f>
        <v>#REF!</v>
      </c>
      <c r="K52" s="25" t="e">
        <f>IF($B52="","",IF(VLOOKUP($B52,suu_01,'数入力'!$K$2,FALSE)="","",VLOOKUP($B52,suu_01,'数入力'!$K$2,FALSE)))</f>
        <v>#REF!</v>
      </c>
    </row>
    <row r="53" spans="1:11" ht="30" customHeight="1">
      <c r="A53" s="6">
        <f t="shared" si="4"/>
        <v>48</v>
      </c>
      <c r="B53" s="10" t="e">
        <f t="shared" si="2"/>
        <v>#REF!</v>
      </c>
      <c r="C53" s="10" t="e">
        <f>IF($B53="","",IF(VLOOKUP($B53,c_bg,#REF!,FALSE)="","",VLOOKUP($B53,c_bg,#REF!,FALSE)))</f>
        <v>#REF!</v>
      </c>
      <c r="D53" s="19" t="e">
        <f>IF($B53="","",IF(VLOOKUP($B53,c_bg,#REF!,FALSE)="","",VLOOKUP($B53,c_bg,#REF!,FALSE)))</f>
        <v>#REF!</v>
      </c>
      <c r="E53" s="20" t="e">
        <f>IF($B53="","",IF(VLOOKUP($B53,c_bg,#REF!,FALSE)="","",VLOOKUP($B53,c_bg,#REF!,FALSE)))</f>
        <v>#REF!</v>
      </c>
      <c r="F53" s="20" t="e">
        <f>IF($B53="","",IF(VLOOKUP($B53,c_bg,#REF!,FALSE)="","",VLOOKUP($B53,c_bg,#REF!,FALSE)))</f>
        <v>#REF!</v>
      </c>
      <c r="G53" s="110" t="e">
        <f>IF($B53="","",IF(VLOOKUP($B53,suu_01,'数入力'!$H$2,FALSE)="","",VLOOKUP($B53,suu_01,'数入力'!$H$2,FALSE)))</f>
        <v>#REF!</v>
      </c>
      <c r="H53" s="111" t="e">
        <f>IF($B53="","",IF(VLOOKUP($B53,suu_01,'数入力'!$J$2,FALSE)="","",VLOOKUP($B53,suu_01,'数入力'!$J$2,FALSE)))</f>
        <v>#REF!</v>
      </c>
      <c r="I53" s="23" t="e">
        <f>IF($B53="","",IF(VLOOKUP($B53,c_bg,#REF!,FALSE)="","",VLOOKUP($B53,c_bg,#REF!,FALSE)))</f>
        <v>#REF!</v>
      </c>
      <c r="J53" s="28" t="e">
        <f>IF($B53="","",IF(VLOOKUP($B53,suu_01,'数入力'!$I$2,FALSE)="","",VLOOKUP($B53,suu_01,'数入力'!$I$2,FALSE)))</f>
        <v>#REF!</v>
      </c>
      <c r="K53" s="25" t="e">
        <f>IF($B53="","",IF(VLOOKUP($B53,suu_01,'数入力'!$K$2,FALSE)="","",VLOOKUP($B53,suu_01,'数入力'!$K$2,FALSE)))</f>
        <v>#REF!</v>
      </c>
    </row>
    <row r="54" spans="2:11" ht="30" customHeight="1">
      <c r="B54" s="936" t="str">
        <f>+B2</f>
        <v>数　　量　　調　　書</v>
      </c>
      <c r="C54" s="936"/>
      <c r="D54" s="936"/>
      <c r="E54" s="936"/>
      <c r="F54" s="936"/>
      <c r="G54" s="936"/>
      <c r="H54" s="936"/>
      <c r="I54" s="936"/>
      <c r="J54" s="936"/>
      <c r="K54" s="97">
        <f>K2</f>
        <v>1</v>
      </c>
    </row>
    <row r="55" spans="2:11" ht="30" customHeight="1">
      <c r="B55" s="7" t="str">
        <f>$B$3</f>
        <v>番号</v>
      </c>
      <c r="C55" s="7" t="str">
        <f>$C$3</f>
        <v>名　称</v>
      </c>
      <c r="D55" s="937" t="str">
        <f>$D$3</f>
        <v>規　　格</v>
      </c>
      <c r="E55" s="938"/>
      <c r="F55" s="939"/>
      <c r="G55" s="937" t="str">
        <f>$G$3</f>
        <v>数　量</v>
      </c>
      <c r="H55" s="939"/>
      <c r="I55" s="7" t="str">
        <f>$I$3</f>
        <v>単位</v>
      </c>
      <c r="J55" s="937" t="str">
        <f>$J$3</f>
        <v>摘　　要</v>
      </c>
      <c r="K55" s="939"/>
    </row>
    <row r="56" spans="2:11" ht="30" customHeight="1">
      <c r="B56" s="10" t="e">
        <f aca="true" t="shared" si="5" ref="B56:K56">IF(B4="","",B4)</f>
        <v>#REF!</v>
      </c>
      <c r="C56" s="10" t="e">
        <f t="shared" si="5"/>
        <v>#REF!</v>
      </c>
      <c r="D56" s="19" t="e">
        <f t="shared" si="5"/>
        <v>#REF!</v>
      </c>
      <c r="E56" s="20" t="e">
        <f t="shared" si="5"/>
        <v>#REF!</v>
      </c>
      <c r="F56" s="18" t="e">
        <f t="shared" si="5"/>
        <v>#REF!</v>
      </c>
      <c r="G56" s="110" t="e">
        <f>IF(G4="","",G4)</f>
        <v>#REF!</v>
      </c>
      <c r="H56" s="111" t="e">
        <f t="shared" si="5"/>
        <v>#REF!</v>
      </c>
      <c r="I56" s="7" t="e">
        <f t="shared" si="5"/>
        <v>#REF!</v>
      </c>
      <c r="J56" s="28" t="e">
        <f t="shared" si="5"/>
        <v>#REF!</v>
      </c>
      <c r="K56" s="25" t="e">
        <f t="shared" si="5"/>
        <v>#REF!</v>
      </c>
    </row>
    <row r="57" spans="2:11" ht="30" customHeight="1">
      <c r="B57" s="10" t="e">
        <f aca="true" t="shared" si="6" ref="B57:K57">IF(B5="","",B5)</f>
        <v>#REF!</v>
      </c>
      <c r="C57" s="10" t="e">
        <f t="shared" si="6"/>
        <v>#REF!</v>
      </c>
      <c r="D57" s="19" t="e">
        <f t="shared" si="6"/>
        <v>#REF!</v>
      </c>
      <c r="E57" s="20" t="e">
        <f t="shared" si="6"/>
        <v>#REF!</v>
      </c>
      <c r="F57" s="18" t="e">
        <f t="shared" si="6"/>
        <v>#REF!</v>
      </c>
      <c r="G57" s="110" t="e">
        <f t="shared" si="6"/>
        <v>#REF!</v>
      </c>
      <c r="H57" s="111" t="e">
        <f t="shared" si="6"/>
        <v>#REF!</v>
      </c>
      <c r="I57" s="7" t="e">
        <f t="shared" si="6"/>
        <v>#REF!</v>
      </c>
      <c r="J57" s="28" t="e">
        <f t="shared" si="6"/>
        <v>#REF!</v>
      </c>
      <c r="K57" s="25" t="e">
        <f t="shared" si="6"/>
        <v>#REF!</v>
      </c>
    </row>
    <row r="58" spans="2:11" ht="30" customHeight="1">
      <c r="B58" s="10" t="e">
        <f aca="true" t="shared" si="7" ref="B58:K58">IF(B6="","",B6)</f>
        <v>#REF!</v>
      </c>
      <c r="C58" s="10" t="e">
        <f t="shared" si="7"/>
        <v>#REF!</v>
      </c>
      <c r="D58" s="19" t="e">
        <f t="shared" si="7"/>
        <v>#REF!</v>
      </c>
      <c r="E58" s="20" t="e">
        <f t="shared" si="7"/>
        <v>#REF!</v>
      </c>
      <c r="F58" s="18" t="e">
        <f t="shared" si="7"/>
        <v>#REF!</v>
      </c>
      <c r="G58" s="110" t="e">
        <f t="shared" si="7"/>
        <v>#REF!</v>
      </c>
      <c r="H58" s="111" t="e">
        <f t="shared" si="7"/>
        <v>#REF!</v>
      </c>
      <c r="I58" s="7" t="e">
        <f t="shared" si="7"/>
        <v>#REF!</v>
      </c>
      <c r="J58" s="28" t="e">
        <f t="shared" si="7"/>
        <v>#REF!</v>
      </c>
      <c r="K58" s="25" t="e">
        <f t="shared" si="7"/>
        <v>#REF!</v>
      </c>
    </row>
    <row r="59" spans="2:11" ht="30" customHeight="1">
      <c r="B59" s="10" t="e">
        <f aca="true" t="shared" si="8" ref="B59:K59">IF(B7="","",B7)</f>
        <v>#REF!</v>
      </c>
      <c r="C59" s="10" t="e">
        <f t="shared" si="8"/>
        <v>#REF!</v>
      </c>
      <c r="D59" s="19" t="e">
        <f t="shared" si="8"/>
        <v>#REF!</v>
      </c>
      <c r="E59" s="20" t="e">
        <f t="shared" si="8"/>
        <v>#REF!</v>
      </c>
      <c r="F59" s="18" t="e">
        <f t="shared" si="8"/>
        <v>#REF!</v>
      </c>
      <c r="G59" s="110" t="e">
        <f t="shared" si="8"/>
        <v>#REF!</v>
      </c>
      <c r="H59" s="111" t="e">
        <f t="shared" si="8"/>
        <v>#REF!</v>
      </c>
      <c r="I59" s="7" t="e">
        <f t="shared" si="8"/>
        <v>#REF!</v>
      </c>
      <c r="J59" s="28" t="e">
        <f t="shared" si="8"/>
        <v>#REF!</v>
      </c>
      <c r="K59" s="25" t="e">
        <f t="shared" si="8"/>
        <v>#REF!</v>
      </c>
    </row>
    <row r="60" spans="2:11" ht="30" customHeight="1">
      <c r="B60" s="10" t="e">
        <f aca="true" t="shared" si="9" ref="B60:K60">IF(B8="","",B8)</f>
        <v>#REF!</v>
      </c>
      <c r="C60" s="10" t="e">
        <f t="shared" si="9"/>
        <v>#REF!</v>
      </c>
      <c r="D60" s="19" t="e">
        <f t="shared" si="9"/>
        <v>#REF!</v>
      </c>
      <c r="E60" s="20" t="e">
        <f t="shared" si="9"/>
        <v>#REF!</v>
      </c>
      <c r="F60" s="18" t="e">
        <f t="shared" si="9"/>
        <v>#REF!</v>
      </c>
      <c r="G60" s="110" t="e">
        <f t="shared" si="9"/>
        <v>#REF!</v>
      </c>
      <c r="H60" s="111" t="e">
        <f t="shared" si="9"/>
        <v>#REF!</v>
      </c>
      <c r="I60" s="7" t="e">
        <f t="shared" si="9"/>
        <v>#REF!</v>
      </c>
      <c r="J60" s="28" t="e">
        <f t="shared" si="9"/>
        <v>#REF!</v>
      </c>
      <c r="K60" s="25" t="e">
        <f t="shared" si="9"/>
        <v>#REF!</v>
      </c>
    </row>
    <row r="61" spans="2:11" ht="30" customHeight="1">
      <c r="B61" s="10" t="e">
        <f aca="true" t="shared" si="10" ref="B61:K61">IF(B9="","",B9)</f>
        <v>#REF!</v>
      </c>
      <c r="C61" s="10" t="e">
        <f t="shared" si="10"/>
        <v>#REF!</v>
      </c>
      <c r="D61" s="19" t="e">
        <f t="shared" si="10"/>
        <v>#REF!</v>
      </c>
      <c r="E61" s="20" t="e">
        <f t="shared" si="10"/>
        <v>#REF!</v>
      </c>
      <c r="F61" s="18" t="e">
        <f t="shared" si="10"/>
        <v>#REF!</v>
      </c>
      <c r="G61" s="110" t="e">
        <f t="shared" si="10"/>
        <v>#REF!</v>
      </c>
      <c r="H61" s="111" t="e">
        <f t="shared" si="10"/>
        <v>#REF!</v>
      </c>
      <c r="I61" s="7" t="e">
        <f t="shared" si="10"/>
        <v>#REF!</v>
      </c>
      <c r="J61" s="28" t="e">
        <f t="shared" si="10"/>
        <v>#REF!</v>
      </c>
      <c r="K61" s="25" t="e">
        <f t="shared" si="10"/>
        <v>#REF!</v>
      </c>
    </row>
    <row r="62" spans="2:11" ht="30" customHeight="1">
      <c r="B62" s="10" t="e">
        <f aca="true" t="shared" si="11" ref="B62:K62">IF(B10="","",B10)</f>
        <v>#REF!</v>
      </c>
      <c r="C62" s="10" t="e">
        <f t="shared" si="11"/>
        <v>#REF!</v>
      </c>
      <c r="D62" s="19" t="e">
        <f t="shared" si="11"/>
        <v>#REF!</v>
      </c>
      <c r="E62" s="20" t="e">
        <f t="shared" si="11"/>
        <v>#REF!</v>
      </c>
      <c r="F62" s="18" t="e">
        <f t="shared" si="11"/>
        <v>#REF!</v>
      </c>
      <c r="G62" s="110" t="e">
        <f t="shared" si="11"/>
        <v>#REF!</v>
      </c>
      <c r="H62" s="111" t="e">
        <f t="shared" si="11"/>
        <v>#REF!</v>
      </c>
      <c r="I62" s="7" t="e">
        <f t="shared" si="11"/>
        <v>#REF!</v>
      </c>
      <c r="J62" s="28" t="e">
        <f t="shared" si="11"/>
        <v>#REF!</v>
      </c>
      <c r="K62" s="25" t="e">
        <f t="shared" si="11"/>
        <v>#REF!</v>
      </c>
    </row>
    <row r="63" spans="2:11" ht="30" customHeight="1">
      <c r="B63" s="10" t="e">
        <f aca="true" t="shared" si="12" ref="B63:K63">IF(B11="","",B11)</f>
        <v>#REF!</v>
      </c>
      <c r="C63" s="10" t="e">
        <f t="shared" si="12"/>
        <v>#REF!</v>
      </c>
      <c r="D63" s="19" t="e">
        <f t="shared" si="12"/>
        <v>#REF!</v>
      </c>
      <c r="E63" s="20" t="e">
        <f t="shared" si="12"/>
        <v>#REF!</v>
      </c>
      <c r="F63" s="18" t="e">
        <f t="shared" si="12"/>
        <v>#REF!</v>
      </c>
      <c r="G63" s="110" t="e">
        <f t="shared" si="12"/>
        <v>#REF!</v>
      </c>
      <c r="H63" s="111" t="e">
        <f t="shared" si="12"/>
        <v>#REF!</v>
      </c>
      <c r="I63" s="7" t="e">
        <f t="shared" si="12"/>
        <v>#REF!</v>
      </c>
      <c r="J63" s="28" t="e">
        <f t="shared" si="12"/>
        <v>#REF!</v>
      </c>
      <c r="K63" s="25" t="e">
        <f t="shared" si="12"/>
        <v>#REF!</v>
      </c>
    </row>
    <row r="64" spans="2:11" ht="30" customHeight="1">
      <c r="B64" s="10" t="e">
        <f aca="true" t="shared" si="13" ref="B64:K64">IF(B12="","",B12)</f>
        <v>#REF!</v>
      </c>
      <c r="C64" s="10" t="e">
        <f t="shared" si="13"/>
        <v>#REF!</v>
      </c>
      <c r="D64" s="19" t="e">
        <f t="shared" si="13"/>
        <v>#REF!</v>
      </c>
      <c r="E64" s="20" t="e">
        <f t="shared" si="13"/>
        <v>#REF!</v>
      </c>
      <c r="F64" s="18" t="e">
        <f t="shared" si="13"/>
        <v>#REF!</v>
      </c>
      <c r="G64" s="110" t="e">
        <f t="shared" si="13"/>
        <v>#REF!</v>
      </c>
      <c r="H64" s="111" t="e">
        <f t="shared" si="13"/>
        <v>#REF!</v>
      </c>
      <c r="I64" s="7" t="e">
        <f t="shared" si="13"/>
        <v>#REF!</v>
      </c>
      <c r="J64" s="28" t="e">
        <f t="shared" si="13"/>
        <v>#REF!</v>
      </c>
      <c r="K64" s="25" t="e">
        <f t="shared" si="13"/>
        <v>#REF!</v>
      </c>
    </row>
    <row r="65" spans="2:11" ht="30" customHeight="1">
      <c r="B65" s="10" t="e">
        <f aca="true" t="shared" si="14" ref="B65:K65">IF(B13="","",B13)</f>
        <v>#REF!</v>
      </c>
      <c r="C65" s="10" t="e">
        <f t="shared" si="14"/>
        <v>#REF!</v>
      </c>
      <c r="D65" s="19" t="e">
        <f t="shared" si="14"/>
        <v>#REF!</v>
      </c>
      <c r="E65" s="20" t="e">
        <f t="shared" si="14"/>
        <v>#REF!</v>
      </c>
      <c r="F65" s="18" t="e">
        <f t="shared" si="14"/>
        <v>#REF!</v>
      </c>
      <c r="G65" s="110" t="e">
        <f t="shared" si="14"/>
        <v>#REF!</v>
      </c>
      <c r="H65" s="111" t="e">
        <f t="shared" si="14"/>
        <v>#REF!</v>
      </c>
      <c r="I65" s="7" t="e">
        <f t="shared" si="14"/>
        <v>#REF!</v>
      </c>
      <c r="J65" s="28" t="e">
        <f t="shared" si="14"/>
        <v>#REF!</v>
      </c>
      <c r="K65" s="25" t="e">
        <f t="shared" si="14"/>
        <v>#REF!</v>
      </c>
    </row>
    <row r="66" spans="2:11" ht="30" customHeight="1">
      <c r="B66" s="10" t="e">
        <f aca="true" t="shared" si="15" ref="B66:K66">IF(B14="","",B14)</f>
        <v>#REF!</v>
      </c>
      <c r="C66" s="10" t="e">
        <f t="shared" si="15"/>
        <v>#REF!</v>
      </c>
      <c r="D66" s="19" t="e">
        <f t="shared" si="15"/>
        <v>#REF!</v>
      </c>
      <c r="E66" s="20" t="e">
        <f t="shared" si="15"/>
        <v>#REF!</v>
      </c>
      <c r="F66" s="18" t="e">
        <f t="shared" si="15"/>
        <v>#REF!</v>
      </c>
      <c r="G66" s="110" t="e">
        <f t="shared" si="15"/>
        <v>#REF!</v>
      </c>
      <c r="H66" s="111" t="e">
        <f t="shared" si="15"/>
        <v>#REF!</v>
      </c>
      <c r="I66" s="7" t="e">
        <f t="shared" si="15"/>
        <v>#REF!</v>
      </c>
      <c r="J66" s="28" t="e">
        <f t="shared" si="15"/>
        <v>#REF!</v>
      </c>
      <c r="K66" s="25" t="e">
        <f t="shared" si="15"/>
        <v>#REF!</v>
      </c>
    </row>
    <row r="67" spans="2:11" ht="30" customHeight="1">
      <c r="B67" s="10" t="e">
        <f aca="true" t="shared" si="16" ref="B67:K67">IF(B15="","",B15)</f>
        <v>#REF!</v>
      </c>
      <c r="C67" s="10" t="e">
        <f t="shared" si="16"/>
        <v>#REF!</v>
      </c>
      <c r="D67" s="19" t="e">
        <f t="shared" si="16"/>
        <v>#REF!</v>
      </c>
      <c r="E67" s="20" t="e">
        <f t="shared" si="16"/>
        <v>#REF!</v>
      </c>
      <c r="F67" s="18" t="e">
        <f t="shared" si="16"/>
        <v>#REF!</v>
      </c>
      <c r="G67" s="110" t="e">
        <f t="shared" si="16"/>
        <v>#REF!</v>
      </c>
      <c r="H67" s="111" t="e">
        <f t="shared" si="16"/>
        <v>#REF!</v>
      </c>
      <c r="I67" s="7" t="e">
        <f t="shared" si="16"/>
        <v>#REF!</v>
      </c>
      <c r="J67" s="28" t="e">
        <f t="shared" si="16"/>
        <v>#REF!</v>
      </c>
      <c r="K67" s="25" t="e">
        <f t="shared" si="16"/>
        <v>#REF!</v>
      </c>
    </row>
    <row r="68" spans="2:11" ht="30" customHeight="1">
      <c r="B68" s="10" t="e">
        <f aca="true" t="shared" si="17" ref="B68:K68">IF(B16="","",B16)</f>
        <v>#REF!</v>
      </c>
      <c r="C68" s="10" t="e">
        <f t="shared" si="17"/>
        <v>#REF!</v>
      </c>
      <c r="D68" s="19" t="e">
        <f t="shared" si="17"/>
        <v>#REF!</v>
      </c>
      <c r="E68" s="20" t="e">
        <f t="shared" si="17"/>
        <v>#REF!</v>
      </c>
      <c r="F68" s="18" t="e">
        <f t="shared" si="17"/>
        <v>#REF!</v>
      </c>
      <c r="G68" s="110" t="e">
        <f t="shared" si="17"/>
        <v>#REF!</v>
      </c>
      <c r="H68" s="111" t="e">
        <f t="shared" si="17"/>
        <v>#REF!</v>
      </c>
      <c r="I68" s="7" t="e">
        <f t="shared" si="17"/>
        <v>#REF!</v>
      </c>
      <c r="J68" s="28" t="e">
        <f t="shared" si="17"/>
        <v>#REF!</v>
      </c>
      <c r="K68" s="25" t="e">
        <f t="shared" si="17"/>
        <v>#REF!</v>
      </c>
    </row>
    <row r="69" spans="2:11" ht="30" customHeight="1">
      <c r="B69" s="10" t="e">
        <f aca="true" t="shared" si="18" ref="B69:K69">IF(B17="","",B17)</f>
        <v>#REF!</v>
      </c>
      <c r="C69" s="10" t="e">
        <f t="shared" si="18"/>
        <v>#REF!</v>
      </c>
      <c r="D69" s="19" t="e">
        <f t="shared" si="18"/>
        <v>#REF!</v>
      </c>
      <c r="E69" s="20" t="e">
        <f t="shared" si="18"/>
        <v>#REF!</v>
      </c>
      <c r="F69" s="18" t="e">
        <f t="shared" si="18"/>
        <v>#REF!</v>
      </c>
      <c r="G69" s="110" t="e">
        <f t="shared" si="18"/>
        <v>#REF!</v>
      </c>
      <c r="H69" s="111" t="e">
        <f t="shared" si="18"/>
        <v>#REF!</v>
      </c>
      <c r="I69" s="7" t="e">
        <f t="shared" si="18"/>
        <v>#REF!</v>
      </c>
      <c r="J69" s="28" t="e">
        <f t="shared" si="18"/>
        <v>#REF!</v>
      </c>
      <c r="K69" s="25" t="e">
        <f t="shared" si="18"/>
        <v>#REF!</v>
      </c>
    </row>
    <row r="70" spans="2:11" ht="30" customHeight="1">
      <c r="B70" s="10" t="e">
        <f aca="true" t="shared" si="19" ref="B70:K70">IF(B18="","",B18)</f>
        <v>#REF!</v>
      </c>
      <c r="C70" s="10" t="e">
        <f t="shared" si="19"/>
        <v>#REF!</v>
      </c>
      <c r="D70" s="19" t="e">
        <f t="shared" si="19"/>
        <v>#REF!</v>
      </c>
      <c r="E70" s="20" t="e">
        <f t="shared" si="19"/>
        <v>#REF!</v>
      </c>
      <c r="F70" s="18" t="e">
        <f t="shared" si="19"/>
        <v>#REF!</v>
      </c>
      <c r="G70" s="110" t="e">
        <f t="shared" si="19"/>
        <v>#REF!</v>
      </c>
      <c r="H70" s="111" t="e">
        <f t="shared" si="19"/>
        <v>#REF!</v>
      </c>
      <c r="I70" s="7" t="e">
        <f t="shared" si="19"/>
        <v>#REF!</v>
      </c>
      <c r="J70" s="28" t="e">
        <f t="shared" si="19"/>
        <v>#REF!</v>
      </c>
      <c r="K70" s="25" t="e">
        <f t="shared" si="19"/>
        <v>#REF!</v>
      </c>
    </row>
    <row r="71" spans="2:11" ht="30" customHeight="1">
      <c r="B71" s="10" t="e">
        <f aca="true" t="shared" si="20" ref="B71:K71">IF(B19="","",B19)</f>
        <v>#REF!</v>
      </c>
      <c r="C71" s="10" t="e">
        <f t="shared" si="20"/>
        <v>#REF!</v>
      </c>
      <c r="D71" s="19" t="e">
        <f t="shared" si="20"/>
        <v>#REF!</v>
      </c>
      <c r="E71" s="20" t="e">
        <f t="shared" si="20"/>
        <v>#REF!</v>
      </c>
      <c r="F71" s="18" t="e">
        <f t="shared" si="20"/>
        <v>#REF!</v>
      </c>
      <c r="G71" s="110" t="e">
        <f t="shared" si="20"/>
        <v>#REF!</v>
      </c>
      <c r="H71" s="111" t="e">
        <f t="shared" si="20"/>
        <v>#REF!</v>
      </c>
      <c r="I71" s="7" t="e">
        <f t="shared" si="20"/>
        <v>#REF!</v>
      </c>
      <c r="J71" s="28" t="e">
        <f t="shared" si="20"/>
        <v>#REF!</v>
      </c>
      <c r="K71" s="25" t="e">
        <f t="shared" si="20"/>
        <v>#REF!</v>
      </c>
    </row>
    <row r="72" spans="2:11" ht="30" customHeight="1">
      <c r="B72" s="10" t="e">
        <f aca="true" t="shared" si="21" ref="B72:K72">IF(B20="","",B20)</f>
        <v>#REF!</v>
      </c>
      <c r="C72" s="10" t="e">
        <f t="shared" si="21"/>
        <v>#REF!</v>
      </c>
      <c r="D72" s="19" t="e">
        <f t="shared" si="21"/>
        <v>#REF!</v>
      </c>
      <c r="E72" s="20" t="e">
        <f t="shared" si="21"/>
        <v>#REF!</v>
      </c>
      <c r="F72" s="18" t="e">
        <f t="shared" si="21"/>
        <v>#REF!</v>
      </c>
      <c r="G72" s="110" t="e">
        <f t="shared" si="21"/>
        <v>#REF!</v>
      </c>
      <c r="H72" s="111" t="e">
        <f t="shared" si="21"/>
        <v>#REF!</v>
      </c>
      <c r="I72" s="7" t="e">
        <f t="shared" si="21"/>
        <v>#REF!</v>
      </c>
      <c r="J72" s="28" t="e">
        <f t="shared" si="21"/>
        <v>#REF!</v>
      </c>
      <c r="K72" s="25" t="e">
        <f t="shared" si="21"/>
        <v>#REF!</v>
      </c>
    </row>
    <row r="73" spans="2:11" ht="30" customHeight="1">
      <c r="B73" s="10" t="e">
        <f aca="true" t="shared" si="22" ref="B73:K73">IF(B21="","",B21)</f>
        <v>#REF!</v>
      </c>
      <c r="C73" s="10" t="e">
        <f t="shared" si="22"/>
        <v>#REF!</v>
      </c>
      <c r="D73" s="19" t="e">
        <f t="shared" si="22"/>
        <v>#REF!</v>
      </c>
      <c r="E73" s="20" t="e">
        <f t="shared" si="22"/>
        <v>#REF!</v>
      </c>
      <c r="F73" s="18" t="e">
        <f t="shared" si="22"/>
        <v>#REF!</v>
      </c>
      <c r="G73" s="110" t="e">
        <f t="shared" si="22"/>
        <v>#REF!</v>
      </c>
      <c r="H73" s="111" t="e">
        <f t="shared" si="22"/>
        <v>#REF!</v>
      </c>
      <c r="I73" s="7" t="e">
        <f t="shared" si="22"/>
        <v>#REF!</v>
      </c>
      <c r="J73" s="28" t="e">
        <f t="shared" si="22"/>
        <v>#REF!</v>
      </c>
      <c r="K73" s="25" t="e">
        <f t="shared" si="22"/>
        <v>#REF!</v>
      </c>
    </row>
    <row r="74" spans="2:11" ht="30" customHeight="1">
      <c r="B74" s="10" t="e">
        <f aca="true" t="shared" si="23" ref="B74:K74">IF(B22="","",B22)</f>
        <v>#REF!</v>
      </c>
      <c r="C74" s="10" t="e">
        <f t="shared" si="23"/>
        <v>#REF!</v>
      </c>
      <c r="D74" s="19" t="e">
        <f t="shared" si="23"/>
        <v>#REF!</v>
      </c>
      <c r="E74" s="20" t="e">
        <f t="shared" si="23"/>
        <v>#REF!</v>
      </c>
      <c r="F74" s="18" t="e">
        <f t="shared" si="23"/>
        <v>#REF!</v>
      </c>
      <c r="G74" s="110" t="e">
        <f t="shared" si="23"/>
        <v>#REF!</v>
      </c>
      <c r="H74" s="111" t="e">
        <f t="shared" si="23"/>
        <v>#REF!</v>
      </c>
      <c r="I74" s="7" t="e">
        <f t="shared" si="23"/>
        <v>#REF!</v>
      </c>
      <c r="J74" s="28" t="e">
        <f t="shared" si="23"/>
        <v>#REF!</v>
      </c>
      <c r="K74" s="25" t="e">
        <f t="shared" si="23"/>
        <v>#REF!</v>
      </c>
    </row>
    <row r="75" spans="2:11" ht="30" customHeight="1">
      <c r="B75" s="10" t="e">
        <f aca="true" t="shared" si="24" ref="B75:K75">IF(B23="","",B23)</f>
        <v>#REF!</v>
      </c>
      <c r="C75" s="10" t="e">
        <f t="shared" si="24"/>
        <v>#REF!</v>
      </c>
      <c r="D75" s="19" t="e">
        <f t="shared" si="24"/>
        <v>#REF!</v>
      </c>
      <c r="E75" s="20" t="e">
        <f t="shared" si="24"/>
        <v>#REF!</v>
      </c>
      <c r="F75" s="18" t="e">
        <f t="shared" si="24"/>
        <v>#REF!</v>
      </c>
      <c r="G75" s="110" t="e">
        <f t="shared" si="24"/>
        <v>#REF!</v>
      </c>
      <c r="H75" s="111" t="e">
        <f t="shared" si="24"/>
        <v>#REF!</v>
      </c>
      <c r="I75" s="7" t="e">
        <f t="shared" si="24"/>
        <v>#REF!</v>
      </c>
      <c r="J75" s="28" t="e">
        <f t="shared" si="24"/>
        <v>#REF!</v>
      </c>
      <c r="K75" s="25" t="e">
        <f t="shared" si="24"/>
        <v>#REF!</v>
      </c>
    </row>
    <row r="76" spans="2:11" ht="30" customHeight="1">
      <c r="B76" s="10" t="e">
        <f aca="true" t="shared" si="25" ref="B76:K76">IF(B24="","",B24)</f>
        <v>#REF!</v>
      </c>
      <c r="C76" s="10" t="e">
        <f t="shared" si="25"/>
        <v>#REF!</v>
      </c>
      <c r="D76" s="19" t="e">
        <f t="shared" si="25"/>
        <v>#REF!</v>
      </c>
      <c r="E76" s="20" t="e">
        <f t="shared" si="25"/>
        <v>#REF!</v>
      </c>
      <c r="F76" s="18" t="e">
        <f t="shared" si="25"/>
        <v>#REF!</v>
      </c>
      <c r="G76" s="110" t="e">
        <f t="shared" si="25"/>
        <v>#REF!</v>
      </c>
      <c r="H76" s="111" t="e">
        <f t="shared" si="25"/>
        <v>#REF!</v>
      </c>
      <c r="I76" s="7" t="e">
        <f t="shared" si="25"/>
        <v>#REF!</v>
      </c>
      <c r="J76" s="28" t="e">
        <f t="shared" si="25"/>
        <v>#REF!</v>
      </c>
      <c r="K76" s="25" t="e">
        <f t="shared" si="25"/>
        <v>#REF!</v>
      </c>
    </row>
    <row r="77" spans="2:11" ht="30" customHeight="1">
      <c r="B77" s="10" t="e">
        <f aca="true" t="shared" si="26" ref="B77:K77">IF(B25="","",B25)</f>
        <v>#REF!</v>
      </c>
      <c r="C77" s="10" t="e">
        <f t="shared" si="26"/>
        <v>#REF!</v>
      </c>
      <c r="D77" s="19" t="e">
        <f t="shared" si="26"/>
        <v>#REF!</v>
      </c>
      <c r="E77" s="20" t="e">
        <f t="shared" si="26"/>
        <v>#REF!</v>
      </c>
      <c r="F77" s="18" t="e">
        <f t="shared" si="26"/>
        <v>#REF!</v>
      </c>
      <c r="G77" s="110" t="e">
        <f t="shared" si="26"/>
        <v>#REF!</v>
      </c>
      <c r="H77" s="111" t="e">
        <f t="shared" si="26"/>
        <v>#REF!</v>
      </c>
      <c r="I77" s="7" t="e">
        <f t="shared" si="26"/>
        <v>#REF!</v>
      </c>
      <c r="J77" s="28" t="e">
        <f t="shared" si="26"/>
        <v>#REF!</v>
      </c>
      <c r="K77" s="25" t="e">
        <f t="shared" si="26"/>
        <v>#REF!</v>
      </c>
    </row>
    <row r="78" spans="2:11" ht="30" customHeight="1">
      <c r="B78" s="10" t="e">
        <f aca="true" t="shared" si="27" ref="B78:K78">IF(B26="","",B26)</f>
        <v>#REF!</v>
      </c>
      <c r="C78" s="10" t="e">
        <f t="shared" si="27"/>
        <v>#REF!</v>
      </c>
      <c r="D78" s="19" t="e">
        <f t="shared" si="27"/>
        <v>#REF!</v>
      </c>
      <c r="E78" s="20" t="e">
        <f t="shared" si="27"/>
        <v>#REF!</v>
      </c>
      <c r="F78" s="18" t="e">
        <f t="shared" si="27"/>
        <v>#REF!</v>
      </c>
      <c r="G78" s="110" t="e">
        <f t="shared" si="27"/>
        <v>#REF!</v>
      </c>
      <c r="H78" s="111" t="e">
        <f t="shared" si="27"/>
        <v>#REF!</v>
      </c>
      <c r="I78" s="7" t="e">
        <f t="shared" si="27"/>
        <v>#REF!</v>
      </c>
      <c r="J78" s="28" t="e">
        <f t="shared" si="27"/>
        <v>#REF!</v>
      </c>
      <c r="K78" s="25" t="e">
        <f t="shared" si="27"/>
        <v>#REF!</v>
      </c>
    </row>
    <row r="79" spans="2:11" ht="30" customHeight="1">
      <c r="B79" s="10" t="e">
        <f aca="true" t="shared" si="28" ref="B79:K79">IF(B27="","",B27)</f>
        <v>#REF!</v>
      </c>
      <c r="C79" s="10" t="e">
        <f t="shared" si="28"/>
        <v>#REF!</v>
      </c>
      <c r="D79" s="19" t="e">
        <f t="shared" si="28"/>
        <v>#REF!</v>
      </c>
      <c r="E79" s="20" t="e">
        <f t="shared" si="28"/>
        <v>#REF!</v>
      </c>
      <c r="F79" s="18" t="e">
        <f t="shared" si="28"/>
        <v>#REF!</v>
      </c>
      <c r="G79" s="110" t="e">
        <f t="shared" si="28"/>
        <v>#REF!</v>
      </c>
      <c r="H79" s="111" t="e">
        <f t="shared" si="28"/>
        <v>#REF!</v>
      </c>
      <c r="I79" s="7" t="e">
        <f t="shared" si="28"/>
        <v>#REF!</v>
      </c>
      <c r="J79" s="28" t="e">
        <f t="shared" si="28"/>
        <v>#REF!</v>
      </c>
      <c r="K79" s="25" t="e">
        <f t="shared" si="28"/>
        <v>#REF!</v>
      </c>
    </row>
    <row r="80" spans="2:11" ht="30" customHeight="1">
      <c r="B80" s="936" t="str">
        <f>+B28</f>
        <v>数　　量　　調　　書</v>
      </c>
      <c r="C80" s="936"/>
      <c r="D80" s="936"/>
      <c r="E80" s="936"/>
      <c r="F80" s="936"/>
      <c r="G80" s="936"/>
      <c r="H80" s="936"/>
      <c r="I80" s="936"/>
      <c r="J80" s="936"/>
      <c r="K80" s="97">
        <f>K28</f>
        <v>2</v>
      </c>
    </row>
    <row r="81" spans="2:11" ht="30" customHeight="1">
      <c r="B81" s="7" t="str">
        <f>$B$3</f>
        <v>番号</v>
      </c>
      <c r="C81" s="7" t="str">
        <f>$C$3</f>
        <v>名　称</v>
      </c>
      <c r="D81" s="937" t="str">
        <f>$D$3</f>
        <v>規　　格</v>
      </c>
      <c r="E81" s="938"/>
      <c r="F81" s="939"/>
      <c r="G81" s="937" t="str">
        <f>$G$3</f>
        <v>数　量</v>
      </c>
      <c r="H81" s="939"/>
      <c r="I81" s="7" t="str">
        <f>$I$3</f>
        <v>単位</v>
      </c>
      <c r="J81" s="937" t="str">
        <f>$J$3</f>
        <v>摘　　要</v>
      </c>
      <c r="K81" s="939"/>
    </row>
    <row r="82" spans="2:11" ht="30" customHeight="1">
      <c r="B82" s="10" t="e">
        <f aca="true" t="shared" si="29" ref="B82:K82">IF(B30="","",B30)</f>
        <v>#REF!</v>
      </c>
      <c r="C82" s="10" t="e">
        <f t="shared" si="29"/>
        <v>#REF!</v>
      </c>
      <c r="D82" s="19" t="e">
        <f t="shared" si="29"/>
        <v>#REF!</v>
      </c>
      <c r="E82" s="20" t="e">
        <f t="shared" si="29"/>
        <v>#REF!</v>
      </c>
      <c r="F82" s="18" t="e">
        <f t="shared" si="29"/>
        <v>#REF!</v>
      </c>
      <c r="G82" s="110" t="e">
        <f t="shared" si="29"/>
        <v>#REF!</v>
      </c>
      <c r="H82" s="111" t="e">
        <f t="shared" si="29"/>
        <v>#REF!</v>
      </c>
      <c r="I82" s="7" t="e">
        <f t="shared" si="29"/>
        <v>#REF!</v>
      </c>
      <c r="J82" s="28" t="e">
        <f t="shared" si="29"/>
        <v>#REF!</v>
      </c>
      <c r="K82" s="25" t="e">
        <f t="shared" si="29"/>
        <v>#REF!</v>
      </c>
    </row>
    <row r="83" spans="2:11" ht="30" customHeight="1">
      <c r="B83" s="10" t="e">
        <f aca="true" t="shared" si="30" ref="B83:K83">IF(B31="","",B31)</f>
        <v>#REF!</v>
      </c>
      <c r="C83" s="10" t="e">
        <f t="shared" si="30"/>
        <v>#REF!</v>
      </c>
      <c r="D83" s="19" t="e">
        <f t="shared" si="30"/>
        <v>#REF!</v>
      </c>
      <c r="E83" s="20" t="e">
        <f t="shared" si="30"/>
        <v>#REF!</v>
      </c>
      <c r="F83" s="18" t="e">
        <f t="shared" si="30"/>
        <v>#REF!</v>
      </c>
      <c r="G83" s="110" t="e">
        <f t="shared" si="30"/>
        <v>#REF!</v>
      </c>
      <c r="H83" s="111" t="e">
        <f t="shared" si="30"/>
        <v>#REF!</v>
      </c>
      <c r="I83" s="7" t="e">
        <f t="shared" si="30"/>
        <v>#REF!</v>
      </c>
      <c r="J83" s="28" t="e">
        <f t="shared" si="30"/>
        <v>#REF!</v>
      </c>
      <c r="K83" s="25" t="e">
        <f t="shared" si="30"/>
        <v>#REF!</v>
      </c>
    </row>
    <row r="84" spans="2:11" ht="30" customHeight="1">
      <c r="B84" s="10" t="e">
        <f aca="true" t="shared" si="31" ref="B84:K84">IF(B32="","",B32)</f>
        <v>#REF!</v>
      </c>
      <c r="C84" s="10" t="e">
        <f t="shared" si="31"/>
        <v>#REF!</v>
      </c>
      <c r="D84" s="19" t="e">
        <f t="shared" si="31"/>
        <v>#REF!</v>
      </c>
      <c r="E84" s="20" t="e">
        <f t="shared" si="31"/>
        <v>#REF!</v>
      </c>
      <c r="F84" s="18" t="e">
        <f t="shared" si="31"/>
        <v>#REF!</v>
      </c>
      <c r="G84" s="110" t="e">
        <f t="shared" si="31"/>
        <v>#REF!</v>
      </c>
      <c r="H84" s="111" t="e">
        <f t="shared" si="31"/>
        <v>#REF!</v>
      </c>
      <c r="I84" s="7" t="e">
        <f t="shared" si="31"/>
        <v>#REF!</v>
      </c>
      <c r="J84" s="28" t="e">
        <f t="shared" si="31"/>
        <v>#REF!</v>
      </c>
      <c r="K84" s="25" t="e">
        <f t="shared" si="31"/>
        <v>#REF!</v>
      </c>
    </row>
    <row r="85" spans="2:11" ht="30" customHeight="1">
      <c r="B85" s="10" t="e">
        <f aca="true" t="shared" si="32" ref="B85:K85">IF(B33="","",B33)</f>
        <v>#REF!</v>
      </c>
      <c r="C85" s="10" t="e">
        <f t="shared" si="32"/>
        <v>#REF!</v>
      </c>
      <c r="D85" s="19" t="e">
        <f t="shared" si="32"/>
        <v>#REF!</v>
      </c>
      <c r="E85" s="20" t="e">
        <f t="shared" si="32"/>
        <v>#REF!</v>
      </c>
      <c r="F85" s="18" t="e">
        <f t="shared" si="32"/>
        <v>#REF!</v>
      </c>
      <c r="G85" s="110" t="e">
        <f t="shared" si="32"/>
        <v>#REF!</v>
      </c>
      <c r="H85" s="111" t="e">
        <f t="shared" si="32"/>
        <v>#REF!</v>
      </c>
      <c r="I85" s="7" t="e">
        <f t="shared" si="32"/>
        <v>#REF!</v>
      </c>
      <c r="J85" s="28" t="e">
        <f t="shared" si="32"/>
        <v>#REF!</v>
      </c>
      <c r="K85" s="25" t="e">
        <f t="shared" si="32"/>
        <v>#REF!</v>
      </c>
    </row>
    <row r="86" spans="2:11" ht="30" customHeight="1">
      <c r="B86" s="10" t="e">
        <f aca="true" t="shared" si="33" ref="B86:K86">IF(B34="","",B34)</f>
        <v>#REF!</v>
      </c>
      <c r="C86" s="10" t="e">
        <f t="shared" si="33"/>
        <v>#REF!</v>
      </c>
      <c r="D86" s="19" t="e">
        <f t="shared" si="33"/>
        <v>#REF!</v>
      </c>
      <c r="E86" s="20" t="e">
        <f t="shared" si="33"/>
        <v>#REF!</v>
      </c>
      <c r="F86" s="18" t="e">
        <f t="shared" si="33"/>
        <v>#REF!</v>
      </c>
      <c r="G86" s="110" t="e">
        <f t="shared" si="33"/>
        <v>#REF!</v>
      </c>
      <c r="H86" s="111" t="e">
        <f t="shared" si="33"/>
        <v>#REF!</v>
      </c>
      <c r="I86" s="7" t="e">
        <f t="shared" si="33"/>
        <v>#REF!</v>
      </c>
      <c r="J86" s="28" t="e">
        <f t="shared" si="33"/>
        <v>#REF!</v>
      </c>
      <c r="K86" s="25" t="e">
        <f t="shared" si="33"/>
        <v>#REF!</v>
      </c>
    </row>
    <row r="87" spans="2:11" ht="30" customHeight="1">
      <c r="B87" s="10" t="e">
        <f aca="true" t="shared" si="34" ref="B87:K87">IF(B35="","",B35)</f>
        <v>#REF!</v>
      </c>
      <c r="C87" s="10" t="e">
        <f t="shared" si="34"/>
        <v>#REF!</v>
      </c>
      <c r="D87" s="19" t="e">
        <f t="shared" si="34"/>
        <v>#REF!</v>
      </c>
      <c r="E87" s="20" t="e">
        <f t="shared" si="34"/>
        <v>#REF!</v>
      </c>
      <c r="F87" s="18" t="e">
        <f t="shared" si="34"/>
        <v>#REF!</v>
      </c>
      <c r="G87" s="110" t="e">
        <f t="shared" si="34"/>
        <v>#REF!</v>
      </c>
      <c r="H87" s="111" t="e">
        <f t="shared" si="34"/>
        <v>#REF!</v>
      </c>
      <c r="I87" s="7" t="e">
        <f t="shared" si="34"/>
        <v>#REF!</v>
      </c>
      <c r="J87" s="28" t="e">
        <f t="shared" si="34"/>
        <v>#REF!</v>
      </c>
      <c r="K87" s="25" t="e">
        <f t="shared" si="34"/>
        <v>#REF!</v>
      </c>
    </row>
    <row r="88" spans="2:11" ht="30" customHeight="1">
      <c r="B88" s="10" t="e">
        <f aca="true" t="shared" si="35" ref="B88:K88">IF(B36="","",B36)</f>
        <v>#REF!</v>
      </c>
      <c r="C88" s="10" t="e">
        <f t="shared" si="35"/>
        <v>#REF!</v>
      </c>
      <c r="D88" s="19" t="e">
        <f t="shared" si="35"/>
        <v>#REF!</v>
      </c>
      <c r="E88" s="20" t="e">
        <f t="shared" si="35"/>
        <v>#REF!</v>
      </c>
      <c r="F88" s="18" t="e">
        <f t="shared" si="35"/>
        <v>#REF!</v>
      </c>
      <c r="G88" s="110" t="e">
        <f t="shared" si="35"/>
        <v>#REF!</v>
      </c>
      <c r="H88" s="111" t="e">
        <f t="shared" si="35"/>
        <v>#REF!</v>
      </c>
      <c r="I88" s="7" t="e">
        <f t="shared" si="35"/>
        <v>#REF!</v>
      </c>
      <c r="J88" s="28" t="e">
        <f t="shared" si="35"/>
        <v>#REF!</v>
      </c>
      <c r="K88" s="25" t="e">
        <f t="shared" si="35"/>
        <v>#REF!</v>
      </c>
    </row>
    <row r="89" spans="2:11" ht="30" customHeight="1">
      <c r="B89" s="10" t="e">
        <f aca="true" t="shared" si="36" ref="B89:K89">IF(B37="","",B37)</f>
        <v>#REF!</v>
      </c>
      <c r="C89" s="10" t="e">
        <f t="shared" si="36"/>
        <v>#REF!</v>
      </c>
      <c r="D89" s="19" t="e">
        <f t="shared" si="36"/>
        <v>#REF!</v>
      </c>
      <c r="E89" s="20" t="e">
        <f t="shared" si="36"/>
        <v>#REF!</v>
      </c>
      <c r="F89" s="18" t="e">
        <f t="shared" si="36"/>
        <v>#REF!</v>
      </c>
      <c r="G89" s="110" t="e">
        <f t="shared" si="36"/>
        <v>#REF!</v>
      </c>
      <c r="H89" s="111" t="e">
        <f t="shared" si="36"/>
        <v>#REF!</v>
      </c>
      <c r="I89" s="7" t="e">
        <f t="shared" si="36"/>
        <v>#REF!</v>
      </c>
      <c r="J89" s="28" t="e">
        <f t="shared" si="36"/>
        <v>#REF!</v>
      </c>
      <c r="K89" s="25" t="e">
        <f t="shared" si="36"/>
        <v>#REF!</v>
      </c>
    </row>
    <row r="90" spans="2:11" ht="30" customHeight="1">
      <c r="B90" s="10" t="e">
        <f aca="true" t="shared" si="37" ref="B90:K90">IF(B38="","",B38)</f>
        <v>#REF!</v>
      </c>
      <c r="C90" s="10" t="e">
        <f t="shared" si="37"/>
        <v>#REF!</v>
      </c>
      <c r="D90" s="19" t="e">
        <f t="shared" si="37"/>
        <v>#REF!</v>
      </c>
      <c r="E90" s="20" t="e">
        <f t="shared" si="37"/>
        <v>#REF!</v>
      </c>
      <c r="F90" s="18" t="e">
        <f t="shared" si="37"/>
        <v>#REF!</v>
      </c>
      <c r="G90" s="112" t="e">
        <f t="shared" si="37"/>
        <v>#REF!</v>
      </c>
      <c r="H90" s="113" t="e">
        <f t="shared" si="37"/>
        <v>#REF!</v>
      </c>
      <c r="I90" s="7" t="e">
        <f t="shared" si="37"/>
        <v>#REF!</v>
      </c>
      <c r="J90" s="28" t="e">
        <f t="shared" si="37"/>
        <v>#REF!</v>
      </c>
      <c r="K90" s="25" t="e">
        <f t="shared" si="37"/>
        <v>#REF!</v>
      </c>
    </row>
    <row r="91" spans="2:11" ht="30" customHeight="1">
      <c r="B91" s="10" t="e">
        <f aca="true" t="shared" si="38" ref="B91:K91">IF(B39="","",B39)</f>
        <v>#REF!</v>
      </c>
      <c r="C91" s="10" t="e">
        <f t="shared" si="38"/>
        <v>#REF!</v>
      </c>
      <c r="D91" s="19" t="e">
        <f t="shared" si="38"/>
        <v>#REF!</v>
      </c>
      <c r="E91" s="20" t="e">
        <f t="shared" si="38"/>
        <v>#REF!</v>
      </c>
      <c r="F91" s="18" t="e">
        <f t="shared" si="38"/>
        <v>#REF!</v>
      </c>
      <c r="G91" s="112" t="e">
        <f t="shared" si="38"/>
        <v>#REF!</v>
      </c>
      <c r="H91" s="113" t="e">
        <f t="shared" si="38"/>
        <v>#REF!</v>
      </c>
      <c r="I91" s="7" t="e">
        <f t="shared" si="38"/>
        <v>#REF!</v>
      </c>
      <c r="J91" s="28" t="e">
        <f t="shared" si="38"/>
        <v>#REF!</v>
      </c>
      <c r="K91" s="25" t="e">
        <f t="shared" si="38"/>
        <v>#REF!</v>
      </c>
    </row>
    <row r="92" spans="2:11" ht="30" customHeight="1">
      <c r="B92" s="10" t="e">
        <f aca="true" t="shared" si="39" ref="B92:K92">IF(B40="","",B40)</f>
        <v>#REF!</v>
      </c>
      <c r="C92" s="10" t="e">
        <f t="shared" si="39"/>
        <v>#REF!</v>
      </c>
      <c r="D92" s="19" t="e">
        <f t="shared" si="39"/>
        <v>#REF!</v>
      </c>
      <c r="E92" s="20" t="e">
        <f t="shared" si="39"/>
        <v>#REF!</v>
      </c>
      <c r="F92" s="18" t="e">
        <f t="shared" si="39"/>
        <v>#REF!</v>
      </c>
      <c r="G92" s="112" t="e">
        <f t="shared" si="39"/>
        <v>#REF!</v>
      </c>
      <c r="H92" s="113" t="e">
        <f t="shared" si="39"/>
        <v>#REF!</v>
      </c>
      <c r="I92" s="7" t="e">
        <f t="shared" si="39"/>
        <v>#REF!</v>
      </c>
      <c r="J92" s="28" t="e">
        <f t="shared" si="39"/>
        <v>#REF!</v>
      </c>
      <c r="K92" s="25" t="e">
        <f t="shared" si="39"/>
        <v>#REF!</v>
      </c>
    </row>
    <row r="93" spans="2:11" ht="30" customHeight="1">
      <c r="B93" s="10" t="e">
        <f aca="true" t="shared" si="40" ref="B93:K93">IF(B41="","",B41)</f>
        <v>#REF!</v>
      </c>
      <c r="C93" s="10" t="e">
        <f t="shared" si="40"/>
        <v>#REF!</v>
      </c>
      <c r="D93" s="19" t="e">
        <f t="shared" si="40"/>
        <v>#REF!</v>
      </c>
      <c r="E93" s="20" t="e">
        <f t="shared" si="40"/>
        <v>#REF!</v>
      </c>
      <c r="F93" s="18" t="e">
        <f t="shared" si="40"/>
        <v>#REF!</v>
      </c>
      <c r="G93" s="110" t="e">
        <f t="shared" si="40"/>
        <v>#REF!</v>
      </c>
      <c r="H93" s="111" t="e">
        <f t="shared" si="40"/>
        <v>#REF!</v>
      </c>
      <c r="I93" s="7" t="e">
        <f t="shared" si="40"/>
        <v>#REF!</v>
      </c>
      <c r="J93" s="28" t="e">
        <f t="shared" si="40"/>
        <v>#REF!</v>
      </c>
      <c r="K93" s="25" t="e">
        <f t="shared" si="40"/>
        <v>#REF!</v>
      </c>
    </row>
    <row r="94" spans="2:11" ht="30" customHeight="1">
      <c r="B94" s="10" t="e">
        <f aca="true" t="shared" si="41" ref="B94:K94">IF(B42="","",B42)</f>
        <v>#REF!</v>
      </c>
      <c r="C94" s="10" t="e">
        <f t="shared" si="41"/>
        <v>#REF!</v>
      </c>
      <c r="D94" s="19" t="e">
        <f t="shared" si="41"/>
        <v>#REF!</v>
      </c>
      <c r="E94" s="20" t="e">
        <f t="shared" si="41"/>
        <v>#REF!</v>
      </c>
      <c r="F94" s="18" t="e">
        <f t="shared" si="41"/>
        <v>#REF!</v>
      </c>
      <c r="G94" s="110" t="e">
        <f t="shared" si="41"/>
        <v>#REF!</v>
      </c>
      <c r="H94" s="111" t="e">
        <f t="shared" si="41"/>
        <v>#REF!</v>
      </c>
      <c r="I94" s="7" t="e">
        <f t="shared" si="41"/>
        <v>#REF!</v>
      </c>
      <c r="J94" s="28" t="e">
        <f t="shared" si="41"/>
        <v>#REF!</v>
      </c>
      <c r="K94" s="25" t="e">
        <f t="shared" si="41"/>
        <v>#REF!</v>
      </c>
    </row>
    <row r="95" spans="2:11" ht="30" customHeight="1">
      <c r="B95" s="10" t="e">
        <f aca="true" t="shared" si="42" ref="B95:K95">IF(B43="","",B43)</f>
        <v>#REF!</v>
      </c>
      <c r="C95" s="10" t="e">
        <f t="shared" si="42"/>
        <v>#REF!</v>
      </c>
      <c r="D95" s="19" t="e">
        <f t="shared" si="42"/>
        <v>#REF!</v>
      </c>
      <c r="E95" s="20" t="e">
        <f t="shared" si="42"/>
        <v>#REF!</v>
      </c>
      <c r="F95" s="18" t="e">
        <f t="shared" si="42"/>
        <v>#REF!</v>
      </c>
      <c r="G95" s="110" t="e">
        <f t="shared" si="42"/>
        <v>#REF!</v>
      </c>
      <c r="H95" s="111" t="e">
        <f t="shared" si="42"/>
        <v>#REF!</v>
      </c>
      <c r="I95" s="7" t="e">
        <f t="shared" si="42"/>
        <v>#REF!</v>
      </c>
      <c r="J95" s="28" t="e">
        <f t="shared" si="42"/>
        <v>#REF!</v>
      </c>
      <c r="K95" s="25" t="e">
        <f t="shared" si="42"/>
        <v>#REF!</v>
      </c>
    </row>
    <row r="96" spans="2:11" ht="30" customHeight="1">
      <c r="B96" s="10" t="e">
        <f aca="true" t="shared" si="43" ref="B96:K96">IF(B44="","",B44)</f>
        <v>#REF!</v>
      </c>
      <c r="C96" s="10" t="e">
        <f t="shared" si="43"/>
        <v>#REF!</v>
      </c>
      <c r="D96" s="19" t="e">
        <f t="shared" si="43"/>
        <v>#REF!</v>
      </c>
      <c r="E96" s="20" t="e">
        <f t="shared" si="43"/>
        <v>#REF!</v>
      </c>
      <c r="F96" s="18" t="e">
        <f t="shared" si="43"/>
        <v>#REF!</v>
      </c>
      <c r="G96" s="110" t="e">
        <f t="shared" si="43"/>
        <v>#REF!</v>
      </c>
      <c r="H96" s="111" t="e">
        <f t="shared" si="43"/>
        <v>#REF!</v>
      </c>
      <c r="I96" s="7" t="e">
        <f t="shared" si="43"/>
        <v>#REF!</v>
      </c>
      <c r="J96" s="28" t="e">
        <f t="shared" si="43"/>
        <v>#REF!</v>
      </c>
      <c r="K96" s="25" t="e">
        <f t="shared" si="43"/>
        <v>#REF!</v>
      </c>
    </row>
    <row r="97" spans="2:11" ht="30" customHeight="1">
      <c r="B97" s="10" t="e">
        <f aca="true" t="shared" si="44" ref="B97:K97">IF(B45="","",B45)</f>
        <v>#REF!</v>
      </c>
      <c r="C97" s="10" t="e">
        <f t="shared" si="44"/>
        <v>#REF!</v>
      </c>
      <c r="D97" s="19" t="e">
        <f t="shared" si="44"/>
        <v>#REF!</v>
      </c>
      <c r="E97" s="20" t="e">
        <f t="shared" si="44"/>
        <v>#REF!</v>
      </c>
      <c r="F97" s="18" t="e">
        <f t="shared" si="44"/>
        <v>#REF!</v>
      </c>
      <c r="G97" s="110" t="e">
        <f t="shared" si="44"/>
        <v>#REF!</v>
      </c>
      <c r="H97" s="111" t="e">
        <f t="shared" si="44"/>
        <v>#REF!</v>
      </c>
      <c r="I97" s="7" t="e">
        <f t="shared" si="44"/>
        <v>#REF!</v>
      </c>
      <c r="J97" s="28" t="e">
        <f t="shared" si="44"/>
        <v>#REF!</v>
      </c>
      <c r="K97" s="25" t="e">
        <f t="shared" si="44"/>
        <v>#REF!</v>
      </c>
    </row>
    <row r="98" spans="2:11" ht="30" customHeight="1">
      <c r="B98" s="10" t="e">
        <f aca="true" t="shared" si="45" ref="B98:K98">IF(B46="","",B46)</f>
        <v>#REF!</v>
      </c>
      <c r="C98" s="10" t="e">
        <f t="shared" si="45"/>
        <v>#REF!</v>
      </c>
      <c r="D98" s="19" t="e">
        <f t="shared" si="45"/>
        <v>#REF!</v>
      </c>
      <c r="E98" s="20" t="e">
        <f t="shared" si="45"/>
        <v>#REF!</v>
      </c>
      <c r="F98" s="18" t="e">
        <f t="shared" si="45"/>
        <v>#REF!</v>
      </c>
      <c r="G98" s="110" t="e">
        <f t="shared" si="45"/>
        <v>#REF!</v>
      </c>
      <c r="H98" s="111" t="e">
        <f t="shared" si="45"/>
        <v>#REF!</v>
      </c>
      <c r="I98" s="7" t="e">
        <f t="shared" si="45"/>
        <v>#REF!</v>
      </c>
      <c r="J98" s="28" t="e">
        <f t="shared" si="45"/>
        <v>#REF!</v>
      </c>
      <c r="K98" s="25" t="e">
        <f t="shared" si="45"/>
        <v>#REF!</v>
      </c>
    </row>
    <row r="99" spans="2:11" ht="30" customHeight="1">
      <c r="B99" s="10" t="e">
        <f aca="true" t="shared" si="46" ref="B99:K99">IF(B47="","",B47)</f>
        <v>#REF!</v>
      </c>
      <c r="C99" s="10" t="e">
        <f t="shared" si="46"/>
        <v>#REF!</v>
      </c>
      <c r="D99" s="19" t="e">
        <f t="shared" si="46"/>
        <v>#REF!</v>
      </c>
      <c r="E99" s="20" t="e">
        <f t="shared" si="46"/>
        <v>#REF!</v>
      </c>
      <c r="F99" s="18" t="e">
        <f t="shared" si="46"/>
        <v>#REF!</v>
      </c>
      <c r="G99" s="110" t="e">
        <f t="shared" si="46"/>
        <v>#REF!</v>
      </c>
      <c r="H99" s="111" t="e">
        <f t="shared" si="46"/>
        <v>#REF!</v>
      </c>
      <c r="I99" s="7" t="e">
        <f t="shared" si="46"/>
        <v>#REF!</v>
      </c>
      <c r="J99" s="28" t="e">
        <f t="shared" si="46"/>
        <v>#REF!</v>
      </c>
      <c r="K99" s="25" t="e">
        <f t="shared" si="46"/>
        <v>#REF!</v>
      </c>
    </row>
    <row r="100" spans="2:11" ht="30" customHeight="1">
      <c r="B100" s="10" t="e">
        <f aca="true" t="shared" si="47" ref="B100:K100">IF(B48="","",B48)</f>
        <v>#REF!</v>
      </c>
      <c r="C100" s="10" t="e">
        <f t="shared" si="47"/>
        <v>#REF!</v>
      </c>
      <c r="D100" s="19" t="e">
        <f t="shared" si="47"/>
        <v>#REF!</v>
      </c>
      <c r="E100" s="20" t="e">
        <f t="shared" si="47"/>
        <v>#REF!</v>
      </c>
      <c r="F100" s="18" t="e">
        <f t="shared" si="47"/>
        <v>#REF!</v>
      </c>
      <c r="G100" s="110" t="e">
        <f t="shared" si="47"/>
        <v>#REF!</v>
      </c>
      <c r="H100" s="111" t="e">
        <f t="shared" si="47"/>
        <v>#REF!</v>
      </c>
      <c r="I100" s="7" t="e">
        <f t="shared" si="47"/>
        <v>#REF!</v>
      </c>
      <c r="J100" s="28" t="e">
        <f t="shared" si="47"/>
        <v>#REF!</v>
      </c>
      <c r="K100" s="25" t="e">
        <f t="shared" si="47"/>
        <v>#REF!</v>
      </c>
    </row>
    <row r="101" spans="2:11" ht="30" customHeight="1">
      <c r="B101" s="10" t="e">
        <f aca="true" t="shared" si="48" ref="B101:K101">IF(B49="","",B49)</f>
        <v>#REF!</v>
      </c>
      <c r="C101" s="10" t="e">
        <f t="shared" si="48"/>
        <v>#REF!</v>
      </c>
      <c r="D101" s="19" t="e">
        <f t="shared" si="48"/>
        <v>#REF!</v>
      </c>
      <c r="E101" s="20" t="e">
        <f t="shared" si="48"/>
        <v>#REF!</v>
      </c>
      <c r="F101" s="18" t="e">
        <f t="shared" si="48"/>
        <v>#REF!</v>
      </c>
      <c r="G101" s="110" t="e">
        <f t="shared" si="48"/>
        <v>#REF!</v>
      </c>
      <c r="H101" s="111" t="e">
        <f t="shared" si="48"/>
        <v>#REF!</v>
      </c>
      <c r="I101" s="7" t="e">
        <f t="shared" si="48"/>
        <v>#REF!</v>
      </c>
      <c r="J101" s="28" t="e">
        <f t="shared" si="48"/>
        <v>#REF!</v>
      </c>
      <c r="K101" s="25" t="e">
        <f t="shared" si="48"/>
        <v>#REF!</v>
      </c>
    </row>
    <row r="102" spans="2:11" ht="30" customHeight="1">
      <c r="B102" s="10" t="e">
        <f aca="true" t="shared" si="49" ref="B102:K102">IF(B50="","",B50)</f>
        <v>#REF!</v>
      </c>
      <c r="C102" s="10" t="e">
        <f t="shared" si="49"/>
        <v>#REF!</v>
      </c>
      <c r="D102" s="19" t="e">
        <f t="shared" si="49"/>
        <v>#REF!</v>
      </c>
      <c r="E102" s="20" t="e">
        <f t="shared" si="49"/>
        <v>#REF!</v>
      </c>
      <c r="F102" s="18" t="e">
        <f t="shared" si="49"/>
        <v>#REF!</v>
      </c>
      <c r="G102" s="110" t="e">
        <f t="shared" si="49"/>
        <v>#REF!</v>
      </c>
      <c r="H102" s="111" t="e">
        <f t="shared" si="49"/>
        <v>#REF!</v>
      </c>
      <c r="I102" s="7" t="e">
        <f t="shared" si="49"/>
        <v>#REF!</v>
      </c>
      <c r="J102" s="28" t="e">
        <f t="shared" si="49"/>
        <v>#REF!</v>
      </c>
      <c r="K102" s="25" t="e">
        <f t="shared" si="49"/>
        <v>#REF!</v>
      </c>
    </row>
    <row r="103" spans="2:11" ht="30" customHeight="1">
      <c r="B103" s="10" t="e">
        <f aca="true" t="shared" si="50" ref="B103:K103">IF(B51="","",B51)</f>
        <v>#REF!</v>
      </c>
      <c r="C103" s="10" t="e">
        <f t="shared" si="50"/>
        <v>#REF!</v>
      </c>
      <c r="D103" s="19" t="e">
        <f t="shared" si="50"/>
        <v>#REF!</v>
      </c>
      <c r="E103" s="20" t="e">
        <f t="shared" si="50"/>
        <v>#REF!</v>
      </c>
      <c r="F103" s="18" t="e">
        <f t="shared" si="50"/>
        <v>#REF!</v>
      </c>
      <c r="G103" s="110" t="e">
        <f t="shared" si="50"/>
        <v>#REF!</v>
      </c>
      <c r="H103" s="111" t="e">
        <f t="shared" si="50"/>
        <v>#REF!</v>
      </c>
      <c r="I103" s="7" t="e">
        <f t="shared" si="50"/>
        <v>#REF!</v>
      </c>
      <c r="J103" s="28" t="e">
        <f t="shared" si="50"/>
        <v>#REF!</v>
      </c>
      <c r="K103" s="25" t="e">
        <f t="shared" si="50"/>
        <v>#REF!</v>
      </c>
    </row>
    <row r="104" spans="2:11" ht="30" customHeight="1">
      <c r="B104" s="10" t="e">
        <f aca="true" t="shared" si="51" ref="B104:K104">IF(B52="","",B52)</f>
        <v>#REF!</v>
      </c>
      <c r="C104" s="10" t="e">
        <f t="shared" si="51"/>
        <v>#REF!</v>
      </c>
      <c r="D104" s="19" t="e">
        <f t="shared" si="51"/>
        <v>#REF!</v>
      </c>
      <c r="E104" s="20" t="e">
        <f t="shared" si="51"/>
        <v>#REF!</v>
      </c>
      <c r="F104" s="18" t="e">
        <f t="shared" si="51"/>
        <v>#REF!</v>
      </c>
      <c r="G104" s="110" t="e">
        <f t="shared" si="51"/>
        <v>#REF!</v>
      </c>
      <c r="H104" s="111" t="e">
        <f t="shared" si="51"/>
        <v>#REF!</v>
      </c>
      <c r="I104" s="7" t="e">
        <f t="shared" si="51"/>
        <v>#REF!</v>
      </c>
      <c r="J104" s="28" t="e">
        <f t="shared" si="51"/>
        <v>#REF!</v>
      </c>
      <c r="K104" s="25" t="e">
        <f t="shared" si="51"/>
        <v>#REF!</v>
      </c>
    </row>
    <row r="105" spans="2:11" ht="30" customHeight="1">
      <c r="B105" s="10" t="e">
        <f aca="true" t="shared" si="52" ref="B105:K105">IF(B53="","",B53)</f>
        <v>#REF!</v>
      </c>
      <c r="C105" s="10" t="e">
        <f t="shared" si="52"/>
        <v>#REF!</v>
      </c>
      <c r="D105" s="19" t="e">
        <f t="shared" si="52"/>
        <v>#REF!</v>
      </c>
      <c r="E105" s="20" t="e">
        <f t="shared" si="52"/>
        <v>#REF!</v>
      </c>
      <c r="F105" s="18" t="e">
        <f t="shared" si="52"/>
        <v>#REF!</v>
      </c>
      <c r="G105" s="110" t="e">
        <f t="shared" si="52"/>
        <v>#REF!</v>
      </c>
      <c r="H105" s="111" t="e">
        <f t="shared" si="52"/>
        <v>#REF!</v>
      </c>
      <c r="I105" s="7" t="e">
        <f t="shared" si="52"/>
        <v>#REF!</v>
      </c>
      <c r="J105" s="28" t="e">
        <f t="shared" si="52"/>
        <v>#REF!</v>
      </c>
      <c r="K105" s="25" t="e">
        <f t="shared" si="52"/>
        <v>#REF!</v>
      </c>
    </row>
  </sheetData>
  <sheetProtection/>
  <mergeCells count="16">
    <mergeCell ref="D3:F3"/>
    <mergeCell ref="J3:K3"/>
    <mergeCell ref="G3:H3"/>
    <mergeCell ref="B2:J2"/>
    <mergeCell ref="G55:H55"/>
    <mergeCell ref="J55:K55"/>
    <mergeCell ref="D55:F55"/>
    <mergeCell ref="B54:J54"/>
    <mergeCell ref="B80:J80"/>
    <mergeCell ref="D81:F81"/>
    <mergeCell ref="G81:H81"/>
    <mergeCell ref="J81:K81"/>
    <mergeCell ref="B28:J28"/>
    <mergeCell ref="D29:F29"/>
    <mergeCell ref="G29:H29"/>
    <mergeCell ref="J29:K29"/>
  </mergeCells>
  <printOptions horizontalCentered="1" verticalCentered="1"/>
  <pageMargins left="0.5905511811023623" right="0.1968503937007874" top="0.3937007874015748" bottom="0.3937007874015748" header="0.5118110236220472" footer="0.5118110236220472"/>
  <pageSetup horizontalDpi="600" verticalDpi="600" orientation="portrait" paperSize="9" r:id="rId1"/>
  <rowBreaks count="3" manualBreakCount="3">
    <brk id="27" min="1" max="10" man="1"/>
    <brk id="53" min="1" max="8" man="1"/>
    <brk id="79" min="1" max="10" man="1"/>
  </rowBreaks>
</worksheet>
</file>

<file path=xl/worksheets/sheet18.xml><?xml version="1.0" encoding="utf-8"?>
<worksheet xmlns="http://schemas.openxmlformats.org/spreadsheetml/2006/main" xmlns:r="http://schemas.openxmlformats.org/officeDocument/2006/relationships">
  <dimension ref="A1:M35"/>
  <sheetViews>
    <sheetView zoomScaleSheetLayoutView="100" zoomScalePageLayoutView="0" workbookViewId="0" topLeftCell="A1">
      <selection activeCell="J1" sqref="J1:K1"/>
    </sheetView>
  </sheetViews>
  <sheetFormatPr defaultColWidth="9.00390625" defaultRowHeight="13.5"/>
  <cols>
    <col min="1" max="3" width="9.00390625" style="502" customWidth="1"/>
    <col min="4" max="10" width="6.625" style="502" customWidth="1"/>
    <col min="11" max="13" width="5.625" style="502" customWidth="1"/>
    <col min="14" max="16384" width="9.00390625" style="502" customWidth="1"/>
  </cols>
  <sheetData>
    <row r="1" spans="1:12" ht="13.5">
      <c r="A1" s="522"/>
      <c r="B1" s="522"/>
      <c r="C1" s="522"/>
      <c r="D1" s="522"/>
      <c r="E1" s="522"/>
      <c r="F1" s="522"/>
      <c r="G1" s="522"/>
      <c r="H1" s="943"/>
      <c r="I1" s="943"/>
      <c r="J1" s="943"/>
      <c r="K1" s="943"/>
      <c r="L1" s="522" t="s">
        <v>789</v>
      </c>
    </row>
    <row r="2" spans="1:13" s="493" customFormat="1" ht="30" customHeight="1" thickBot="1">
      <c r="A2" s="515"/>
      <c r="B2" s="944" t="s">
        <v>824</v>
      </c>
      <c r="C2" s="944"/>
      <c r="D2" s="944"/>
      <c r="E2" s="944"/>
      <c r="F2" s="944"/>
      <c r="G2" s="944"/>
      <c r="H2" s="944"/>
      <c r="I2" s="944"/>
      <c r="J2" s="944"/>
      <c r="K2" s="944"/>
      <c r="L2" s="521"/>
      <c r="M2" s="497"/>
    </row>
    <row r="3" spans="1:12" ht="30" customHeight="1">
      <c r="A3" s="522"/>
      <c r="B3" s="945" t="s">
        <v>790</v>
      </c>
      <c r="C3" s="551"/>
      <c r="D3" s="946" t="s">
        <v>791</v>
      </c>
      <c r="E3" s="946"/>
      <c r="F3" s="946"/>
      <c r="G3" s="946"/>
      <c r="H3" s="946"/>
      <c r="I3" s="946"/>
      <c r="J3" s="946"/>
      <c r="K3" s="946" t="s">
        <v>397</v>
      </c>
      <c r="L3" s="947"/>
    </row>
    <row r="4" spans="1:12" ht="30" customHeight="1">
      <c r="A4" s="522"/>
      <c r="B4" s="897"/>
      <c r="C4" s="552" t="s">
        <v>826</v>
      </c>
      <c r="D4" s="876"/>
      <c r="E4" s="877"/>
      <c r="F4" s="877"/>
      <c r="G4" s="877"/>
      <c r="H4" s="877"/>
      <c r="I4" s="877"/>
      <c r="J4" s="878"/>
      <c r="K4" s="876"/>
      <c r="L4" s="888"/>
    </row>
    <row r="5" spans="1:12" ht="30" customHeight="1">
      <c r="A5" s="522"/>
      <c r="B5" s="897"/>
      <c r="C5" s="553" t="s">
        <v>809</v>
      </c>
      <c r="D5" s="869"/>
      <c r="E5" s="864"/>
      <c r="F5" s="864"/>
      <c r="G5" s="864"/>
      <c r="H5" s="864"/>
      <c r="I5" s="864"/>
      <c r="J5" s="870"/>
      <c r="K5" s="869"/>
      <c r="L5" s="865"/>
    </row>
    <row r="6" spans="1:12" ht="30" customHeight="1">
      <c r="A6" s="522"/>
      <c r="B6" s="897"/>
      <c r="C6" s="553" t="s">
        <v>827</v>
      </c>
      <c r="D6" s="869"/>
      <c r="E6" s="864"/>
      <c r="F6" s="864"/>
      <c r="G6" s="864"/>
      <c r="H6" s="864"/>
      <c r="I6" s="864"/>
      <c r="J6" s="870"/>
      <c r="K6" s="869"/>
      <c r="L6" s="865"/>
    </row>
    <row r="7" spans="1:12" ht="30" customHeight="1">
      <c r="A7" s="522"/>
      <c r="B7" s="897"/>
      <c r="C7" s="553" t="s">
        <v>828</v>
      </c>
      <c r="D7" s="869"/>
      <c r="E7" s="864"/>
      <c r="F7" s="864"/>
      <c r="G7" s="864"/>
      <c r="H7" s="864"/>
      <c r="I7" s="864"/>
      <c r="J7" s="870"/>
      <c r="K7" s="869"/>
      <c r="L7" s="865"/>
    </row>
    <row r="8" spans="1:12" ht="30" customHeight="1">
      <c r="A8" s="522"/>
      <c r="B8" s="897"/>
      <c r="C8" s="553" t="s">
        <v>829</v>
      </c>
      <c r="D8" s="869"/>
      <c r="E8" s="864"/>
      <c r="F8" s="864"/>
      <c r="G8" s="864"/>
      <c r="H8" s="864"/>
      <c r="I8" s="864"/>
      <c r="J8" s="870"/>
      <c r="K8" s="869"/>
      <c r="L8" s="865"/>
    </row>
    <row r="9" spans="1:12" ht="30" customHeight="1">
      <c r="A9" s="522"/>
      <c r="B9" s="897"/>
      <c r="C9" s="553" t="s">
        <v>830</v>
      </c>
      <c r="D9" s="869"/>
      <c r="E9" s="864"/>
      <c r="F9" s="864"/>
      <c r="G9" s="864"/>
      <c r="H9" s="864"/>
      <c r="I9" s="864"/>
      <c r="J9" s="870"/>
      <c r="K9" s="869"/>
      <c r="L9" s="865"/>
    </row>
    <row r="10" spans="1:12" ht="30" customHeight="1">
      <c r="A10" s="522"/>
      <c r="B10" s="897"/>
      <c r="C10" s="553" t="s">
        <v>831</v>
      </c>
      <c r="D10" s="869"/>
      <c r="E10" s="864"/>
      <c r="F10" s="864"/>
      <c r="G10" s="864"/>
      <c r="H10" s="864"/>
      <c r="I10" s="864"/>
      <c r="J10" s="870"/>
      <c r="K10" s="869"/>
      <c r="L10" s="865"/>
    </row>
    <row r="11" spans="1:12" ht="30" customHeight="1">
      <c r="A11" s="522"/>
      <c r="B11" s="897"/>
      <c r="C11" s="553" t="s">
        <v>832</v>
      </c>
      <c r="D11" s="869"/>
      <c r="E11" s="864"/>
      <c r="F11" s="864"/>
      <c r="G11" s="864"/>
      <c r="H11" s="864"/>
      <c r="I11" s="864"/>
      <c r="J11" s="870"/>
      <c r="K11" s="869"/>
      <c r="L11" s="865"/>
    </row>
    <row r="12" spans="1:12" s="495" customFormat="1" ht="30" customHeight="1">
      <c r="A12" s="517"/>
      <c r="B12" s="897"/>
      <c r="C12" s="553" t="s">
        <v>833</v>
      </c>
      <c r="D12" s="869"/>
      <c r="E12" s="864"/>
      <c r="F12" s="864"/>
      <c r="G12" s="864"/>
      <c r="H12" s="864"/>
      <c r="I12" s="864"/>
      <c r="J12" s="870"/>
      <c r="K12" s="869"/>
      <c r="L12" s="865"/>
    </row>
    <row r="13" spans="1:12" ht="30" customHeight="1">
      <c r="A13" s="522"/>
      <c r="B13" s="897"/>
      <c r="C13" s="553" t="s">
        <v>834</v>
      </c>
      <c r="D13" s="869"/>
      <c r="E13" s="864"/>
      <c r="F13" s="864"/>
      <c r="G13" s="864"/>
      <c r="H13" s="864"/>
      <c r="I13" s="864"/>
      <c r="J13" s="870"/>
      <c r="K13" s="869"/>
      <c r="L13" s="865"/>
    </row>
    <row r="14" spans="1:12" ht="30" customHeight="1">
      <c r="A14" s="522"/>
      <c r="B14" s="897"/>
      <c r="C14" s="553" t="s">
        <v>835</v>
      </c>
      <c r="D14" s="869"/>
      <c r="E14" s="864"/>
      <c r="F14" s="864"/>
      <c r="G14" s="864"/>
      <c r="H14" s="864"/>
      <c r="I14" s="864"/>
      <c r="J14" s="870"/>
      <c r="K14" s="869"/>
      <c r="L14" s="865"/>
    </row>
    <row r="15" spans="1:12" s="493" customFormat="1" ht="30" customHeight="1">
      <c r="A15" s="515"/>
      <c r="B15" s="897"/>
      <c r="C15" s="553" t="s">
        <v>836</v>
      </c>
      <c r="D15" s="869"/>
      <c r="E15" s="864"/>
      <c r="F15" s="864"/>
      <c r="G15" s="864"/>
      <c r="H15" s="864"/>
      <c r="I15" s="864"/>
      <c r="J15" s="870"/>
      <c r="K15" s="869"/>
      <c r="L15" s="865"/>
    </row>
    <row r="16" spans="1:12" s="493" customFormat="1" ht="30" customHeight="1">
      <c r="A16" s="515"/>
      <c r="B16" s="897"/>
      <c r="C16" s="553" t="s">
        <v>837</v>
      </c>
      <c r="D16" s="869"/>
      <c r="E16" s="864"/>
      <c r="F16" s="864"/>
      <c r="G16" s="864"/>
      <c r="H16" s="864"/>
      <c r="I16" s="864"/>
      <c r="J16" s="870"/>
      <c r="K16" s="869"/>
      <c r="L16" s="865"/>
    </row>
    <row r="17" spans="1:12" s="493" customFormat="1" ht="30" customHeight="1">
      <c r="A17" s="515"/>
      <c r="B17" s="897"/>
      <c r="C17" s="553" t="s">
        <v>838</v>
      </c>
      <c r="D17" s="869"/>
      <c r="E17" s="864"/>
      <c r="F17" s="864"/>
      <c r="G17" s="864"/>
      <c r="H17" s="864"/>
      <c r="I17" s="864"/>
      <c r="J17" s="870"/>
      <c r="K17" s="869"/>
      <c r="L17" s="865"/>
    </row>
    <row r="18" spans="1:12" s="493" customFormat="1" ht="30" customHeight="1">
      <c r="A18" s="515"/>
      <c r="B18" s="897"/>
      <c r="C18" s="553" t="s">
        <v>839</v>
      </c>
      <c r="D18" s="869"/>
      <c r="E18" s="864"/>
      <c r="F18" s="864"/>
      <c r="G18" s="864"/>
      <c r="H18" s="864"/>
      <c r="I18" s="864"/>
      <c r="J18" s="870"/>
      <c r="K18" s="869"/>
      <c r="L18" s="865"/>
    </row>
    <row r="19" spans="1:12" s="493" customFormat="1" ht="30" customHeight="1">
      <c r="A19" s="515"/>
      <c r="B19" s="897"/>
      <c r="C19" s="534" t="s">
        <v>840</v>
      </c>
      <c r="D19" s="869"/>
      <c r="E19" s="864"/>
      <c r="F19" s="864"/>
      <c r="G19" s="864"/>
      <c r="H19" s="864"/>
      <c r="I19" s="864"/>
      <c r="J19" s="870"/>
      <c r="K19" s="869"/>
      <c r="L19" s="865"/>
    </row>
    <row r="20" spans="1:12" s="493" customFormat="1" ht="30" customHeight="1">
      <c r="A20" s="515"/>
      <c r="B20" s="897"/>
      <c r="C20" s="534" t="s">
        <v>841</v>
      </c>
      <c r="D20" s="869"/>
      <c r="E20" s="864"/>
      <c r="F20" s="864"/>
      <c r="G20" s="864"/>
      <c r="H20" s="864"/>
      <c r="I20" s="864"/>
      <c r="J20" s="870"/>
      <c r="K20" s="869"/>
      <c r="L20" s="865"/>
    </row>
    <row r="21" spans="1:12" s="493" customFormat="1" ht="30" customHeight="1">
      <c r="A21" s="515"/>
      <c r="B21" s="897"/>
      <c r="C21" s="534" t="s">
        <v>842</v>
      </c>
      <c r="D21" s="869"/>
      <c r="E21" s="864"/>
      <c r="F21" s="864"/>
      <c r="G21" s="864"/>
      <c r="H21" s="864"/>
      <c r="I21" s="864"/>
      <c r="J21" s="870"/>
      <c r="K21" s="869"/>
      <c r="L21" s="865"/>
    </row>
    <row r="22" spans="1:12" s="493" customFormat="1" ht="30" customHeight="1">
      <c r="A22" s="515"/>
      <c r="B22" s="897"/>
      <c r="C22" s="534" t="s">
        <v>843</v>
      </c>
      <c r="D22" s="869"/>
      <c r="E22" s="864"/>
      <c r="F22" s="864"/>
      <c r="G22" s="864"/>
      <c r="H22" s="864"/>
      <c r="I22" s="864"/>
      <c r="J22" s="870"/>
      <c r="K22" s="869"/>
      <c r="L22" s="865"/>
    </row>
    <row r="23" spans="1:12" ht="30" customHeight="1" thickBot="1">
      <c r="A23" s="522"/>
      <c r="B23" s="898"/>
      <c r="C23" s="535" t="s">
        <v>844</v>
      </c>
      <c r="D23" s="867"/>
      <c r="E23" s="874"/>
      <c r="F23" s="874"/>
      <c r="G23" s="874"/>
      <c r="H23" s="874"/>
      <c r="I23" s="874"/>
      <c r="J23" s="875"/>
      <c r="K23" s="867"/>
      <c r="L23" s="868"/>
    </row>
    <row r="24" spans="1:12" ht="13.5">
      <c r="A24" s="522"/>
      <c r="B24" s="537" t="s">
        <v>814</v>
      </c>
      <c r="C24" s="873" t="s">
        <v>798</v>
      </c>
      <c r="D24" s="873"/>
      <c r="E24" s="941"/>
      <c r="F24" s="941"/>
      <c r="G24" s="941"/>
      <c r="H24" s="941"/>
      <c r="I24" s="941"/>
      <c r="J24" s="941"/>
      <c r="K24" s="941"/>
      <c r="L24" s="941"/>
    </row>
    <row r="25" spans="1:12" ht="13.5">
      <c r="A25" s="522"/>
      <c r="B25" s="537" t="s">
        <v>814</v>
      </c>
      <c r="C25" s="889" t="s">
        <v>799</v>
      </c>
      <c r="D25" s="889"/>
      <c r="E25" s="942"/>
      <c r="F25" s="942"/>
      <c r="G25" s="942"/>
      <c r="H25" s="942"/>
      <c r="I25" s="942"/>
      <c r="J25" s="942"/>
      <c r="K25" s="942"/>
      <c r="L25" s="942"/>
    </row>
    <row r="27" spans="3:12" ht="13.5">
      <c r="C27" s="495"/>
      <c r="D27" s="495"/>
      <c r="E27" s="495"/>
      <c r="F27" s="495"/>
      <c r="G27" s="495"/>
      <c r="H27" s="495"/>
      <c r="I27" s="495"/>
      <c r="J27" s="495"/>
      <c r="K27" s="495"/>
      <c r="L27" s="495"/>
    </row>
    <row r="30" spans="3:12" ht="13.5">
      <c r="C30" s="493"/>
      <c r="D30" s="493"/>
      <c r="E30" s="493"/>
      <c r="F30" s="493"/>
      <c r="G30" s="493"/>
      <c r="H30" s="493"/>
      <c r="I30" s="493"/>
      <c r="J30" s="493"/>
      <c r="K30" s="493"/>
      <c r="L30" s="493"/>
    </row>
    <row r="31" spans="3:12" ht="13.5">
      <c r="C31" s="493"/>
      <c r="D31" s="493"/>
      <c r="E31" s="493"/>
      <c r="F31" s="493"/>
      <c r="G31" s="493"/>
      <c r="H31" s="493"/>
      <c r="I31" s="493"/>
      <c r="J31" s="493"/>
      <c r="K31" s="493"/>
      <c r="L31" s="493"/>
    </row>
    <row r="32" spans="3:12" ht="13.5">
      <c r="C32" s="493"/>
      <c r="D32" s="493"/>
      <c r="E32" s="493"/>
      <c r="F32" s="493"/>
      <c r="G32" s="493"/>
      <c r="H32" s="493"/>
      <c r="I32" s="493"/>
      <c r="J32" s="493"/>
      <c r="K32" s="493"/>
      <c r="L32" s="493"/>
    </row>
    <row r="33" spans="3:12" ht="13.5">
      <c r="C33" s="493"/>
      <c r="D33" s="493"/>
      <c r="E33" s="493"/>
      <c r="F33" s="493"/>
      <c r="G33" s="493"/>
      <c r="H33" s="493"/>
      <c r="I33" s="493"/>
      <c r="J33" s="493"/>
      <c r="K33" s="493"/>
      <c r="L33" s="493"/>
    </row>
    <row r="34" spans="3:12" ht="13.5">
      <c r="C34" s="493"/>
      <c r="D34" s="493"/>
      <c r="E34" s="493"/>
      <c r="F34" s="493"/>
      <c r="G34" s="493"/>
      <c r="H34" s="493"/>
      <c r="I34" s="493"/>
      <c r="J34" s="493"/>
      <c r="K34" s="493"/>
      <c r="L34" s="493"/>
    </row>
    <row r="35" spans="3:12" ht="13.5">
      <c r="C35" s="493"/>
      <c r="D35" s="493"/>
      <c r="E35" s="493"/>
      <c r="F35" s="493"/>
      <c r="G35" s="493"/>
      <c r="H35" s="493"/>
      <c r="I35" s="493"/>
      <c r="J35" s="493"/>
      <c r="K35" s="493"/>
      <c r="L35" s="493"/>
    </row>
  </sheetData>
  <sheetProtection/>
  <mergeCells count="48">
    <mergeCell ref="H1:I1"/>
    <mergeCell ref="J1:K1"/>
    <mergeCell ref="B2:K2"/>
    <mergeCell ref="B3:B23"/>
    <mergeCell ref="D3:J3"/>
    <mergeCell ref="K3:L3"/>
    <mergeCell ref="D4:J4"/>
    <mergeCell ref="K4:L4"/>
    <mergeCell ref="D6:J6"/>
    <mergeCell ref="K6:L6"/>
    <mergeCell ref="D7:J7"/>
    <mergeCell ref="K7:L7"/>
    <mergeCell ref="D5:J5"/>
    <mergeCell ref="K5:L5"/>
    <mergeCell ref="D8:J8"/>
    <mergeCell ref="K8:L8"/>
    <mergeCell ref="D10:J10"/>
    <mergeCell ref="K10:L10"/>
    <mergeCell ref="D11:J11"/>
    <mergeCell ref="K11:L11"/>
    <mergeCell ref="D9:J9"/>
    <mergeCell ref="K9:L9"/>
    <mergeCell ref="D13:J13"/>
    <mergeCell ref="K13:L13"/>
    <mergeCell ref="D12:J12"/>
    <mergeCell ref="K12:L12"/>
    <mergeCell ref="D14:J14"/>
    <mergeCell ref="K14:L14"/>
    <mergeCell ref="D16:J16"/>
    <mergeCell ref="K16:L16"/>
    <mergeCell ref="D15:J15"/>
    <mergeCell ref="K15:L15"/>
    <mergeCell ref="D17:J17"/>
    <mergeCell ref="K17:L17"/>
    <mergeCell ref="D19:J19"/>
    <mergeCell ref="K19:L19"/>
    <mergeCell ref="D18:J18"/>
    <mergeCell ref="K18:L18"/>
    <mergeCell ref="D20:J20"/>
    <mergeCell ref="K20:L20"/>
    <mergeCell ref="D21:J21"/>
    <mergeCell ref="K21:L21"/>
    <mergeCell ref="C24:L24"/>
    <mergeCell ref="C25:L25"/>
    <mergeCell ref="D22:J22"/>
    <mergeCell ref="K22:L22"/>
    <mergeCell ref="D23:J23"/>
    <mergeCell ref="K23:L2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M33"/>
  <sheetViews>
    <sheetView view="pageBreakPreview" zoomScale="60" zoomScalePageLayoutView="0" workbookViewId="0" topLeftCell="A1">
      <selection activeCell="K1" sqref="K1:L1"/>
    </sheetView>
  </sheetViews>
  <sheetFormatPr defaultColWidth="9.00390625" defaultRowHeight="13.5"/>
  <cols>
    <col min="1" max="4" width="9.00390625" style="502" customWidth="1"/>
    <col min="5" max="13" width="5.625" style="502" customWidth="1"/>
    <col min="14" max="16384" width="9.00390625" style="502" customWidth="1"/>
  </cols>
  <sheetData>
    <row r="1" spans="11:12" ht="13.5">
      <c r="K1" s="1003" t="s">
        <v>815</v>
      </c>
      <c r="L1" s="1003"/>
    </row>
    <row r="2" spans="2:13" s="493" customFormat="1" ht="30" customHeight="1">
      <c r="B2" s="1004" t="s">
        <v>777</v>
      </c>
      <c r="C2" s="1004"/>
      <c r="D2" s="1004"/>
      <c r="E2" s="1004"/>
      <c r="F2" s="1004"/>
      <c r="G2" s="1004"/>
      <c r="H2" s="1004"/>
      <c r="I2" s="1004"/>
      <c r="J2" s="1004"/>
      <c r="K2" s="1004"/>
      <c r="L2" s="1004"/>
      <c r="M2" s="497"/>
    </row>
    <row r="3" spans="2:12" s="493" customFormat="1" ht="30" customHeight="1">
      <c r="B3" s="1005" t="s">
        <v>808</v>
      </c>
      <c r="C3" s="1005"/>
      <c r="D3" s="1005"/>
      <c r="E3" s="1005"/>
      <c r="F3" s="1005"/>
      <c r="G3" s="1005"/>
      <c r="H3" s="1005"/>
      <c r="I3" s="1005"/>
      <c r="J3" s="1005"/>
      <c r="K3" s="1005"/>
      <c r="L3" s="1005"/>
    </row>
    <row r="4" spans="2:12" s="493" customFormat="1" ht="30" customHeight="1">
      <c r="B4" s="1006" t="s">
        <v>778</v>
      </c>
      <c r="C4" s="1006"/>
      <c r="D4" s="1006"/>
      <c r="E4" s="1006"/>
      <c r="F4" s="1006"/>
      <c r="G4" s="1006"/>
      <c r="H4" s="1006"/>
      <c r="I4" s="1006"/>
      <c r="J4" s="1006"/>
      <c r="K4" s="1006"/>
      <c r="L4" s="1006"/>
    </row>
    <row r="5" spans="2:12" s="493" customFormat="1" ht="30" customHeight="1" thickBot="1">
      <c r="B5" s="1006"/>
      <c r="C5" s="1006"/>
      <c r="D5" s="1006"/>
      <c r="E5" s="1006"/>
      <c r="F5" s="1006"/>
      <c r="G5" s="1006"/>
      <c r="H5" s="1006"/>
      <c r="I5" s="1006"/>
      <c r="J5" s="1006"/>
      <c r="K5" s="1006"/>
      <c r="L5" s="1006"/>
    </row>
    <row r="6" spans="2:12" ht="30" customHeight="1">
      <c r="B6" s="1007" t="s">
        <v>437</v>
      </c>
      <c r="C6" s="1008"/>
      <c r="D6" s="498"/>
      <c r="E6" s="499" t="s">
        <v>779</v>
      </c>
      <c r="F6" s="500"/>
      <c r="G6" s="500" t="s">
        <v>780</v>
      </c>
      <c r="H6" s="500"/>
      <c r="I6" s="500" t="s">
        <v>781</v>
      </c>
      <c r="J6" s="500"/>
      <c r="K6" s="500" t="s">
        <v>782</v>
      </c>
      <c r="L6" s="501"/>
    </row>
    <row r="7" spans="2:12" ht="30" customHeight="1">
      <c r="B7" s="1009" t="s">
        <v>783</v>
      </c>
      <c r="C7" s="1010"/>
      <c r="D7" s="1011"/>
      <c r="E7" s="976"/>
      <c r="F7" s="976"/>
      <c r="G7" s="976"/>
      <c r="H7" s="976"/>
      <c r="I7" s="976"/>
      <c r="J7" s="976"/>
      <c r="K7" s="976"/>
      <c r="L7" s="975"/>
    </row>
    <row r="8" spans="2:12" ht="30" customHeight="1">
      <c r="B8" s="991" t="s">
        <v>784</v>
      </c>
      <c r="C8" s="992"/>
      <c r="D8" s="993"/>
      <c r="E8" s="994"/>
      <c r="F8" s="994"/>
      <c r="G8" s="994"/>
      <c r="H8" s="994"/>
      <c r="I8" s="994"/>
      <c r="J8" s="994"/>
      <c r="K8" s="994"/>
      <c r="L8" s="995"/>
    </row>
    <row r="9" spans="2:12" ht="30" customHeight="1">
      <c r="B9" s="996" t="s">
        <v>164</v>
      </c>
      <c r="C9" s="997"/>
      <c r="D9" s="503"/>
      <c r="E9" s="998" t="s">
        <v>785</v>
      </c>
      <c r="F9" s="998"/>
      <c r="G9" s="504"/>
      <c r="H9" s="505" t="s">
        <v>786</v>
      </c>
      <c r="I9" s="505"/>
      <c r="J9" s="505"/>
      <c r="K9" s="505"/>
      <c r="L9" s="506" t="s">
        <v>807</v>
      </c>
    </row>
    <row r="10" spans="2:12" ht="30" customHeight="1">
      <c r="B10" s="999" t="s">
        <v>787</v>
      </c>
      <c r="C10" s="1000"/>
      <c r="D10" s="1001"/>
      <c r="E10" s="1002"/>
      <c r="F10" s="985"/>
      <c r="G10" s="505" t="s">
        <v>788</v>
      </c>
      <c r="H10" s="507" t="s">
        <v>789</v>
      </c>
      <c r="I10" s="505"/>
      <c r="J10" s="505" t="s">
        <v>473</v>
      </c>
      <c r="K10" s="505"/>
      <c r="L10" s="508" t="s">
        <v>62</v>
      </c>
    </row>
    <row r="11" spans="2:12" ht="30" customHeight="1">
      <c r="B11" s="982" t="s">
        <v>790</v>
      </c>
      <c r="C11" s="509"/>
      <c r="D11" s="985" t="s">
        <v>791</v>
      </c>
      <c r="E11" s="985"/>
      <c r="F11" s="985"/>
      <c r="G11" s="985"/>
      <c r="H11" s="985"/>
      <c r="I11" s="985"/>
      <c r="J11" s="985"/>
      <c r="K11" s="985" t="s">
        <v>397</v>
      </c>
      <c r="L11" s="986"/>
    </row>
    <row r="12" spans="2:12" ht="30" customHeight="1">
      <c r="B12" s="983"/>
      <c r="C12" s="510" t="s">
        <v>792</v>
      </c>
      <c r="D12" s="987"/>
      <c r="E12" s="988"/>
      <c r="F12" s="988"/>
      <c r="G12" s="988"/>
      <c r="H12" s="988"/>
      <c r="I12" s="988"/>
      <c r="J12" s="989"/>
      <c r="K12" s="987"/>
      <c r="L12" s="990"/>
    </row>
    <row r="13" spans="2:12" ht="30" customHeight="1">
      <c r="B13" s="983"/>
      <c r="C13" s="511" t="s">
        <v>793</v>
      </c>
      <c r="D13" s="974"/>
      <c r="E13" s="976"/>
      <c r="F13" s="976"/>
      <c r="G13" s="976"/>
      <c r="H13" s="976"/>
      <c r="I13" s="976"/>
      <c r="J13" s="977"/>
      <c r="K13" s="974"/>
      <c r="L13" s="975"/>
    </row>
    <row r="14" spans="2:12" ht="30" customHeight="1">
      <c r="B14" s="983"/>
      <c r="C14" s="511" t="s">
        <v>794</v>
      </c>
      <c r="D14" s="974"/>
      <c r="E14" s="976"/>
      <c r="F14" s="976"/>
      <c r="G14" s="976"/>
      <c r="H14" s="976"/>
      <c r="I14" s="976"/>
      <c r="J14" s="977"/>
      <c r="K14" s="974"/>
      <c r="L14" s="975"/>
    </row>
    <row r="15" spans="2:12" ht="30" customHeight="1">
      <c r="B15" s="983"/>
      <c r="C15" s="511" t="s">
        <v>795</v>
      </c>
      <c r="D15" s="974"/>
      <c r="E15" s="976"/>
      <c r="F15" s="976"/>
      <c r="G15" s="976"/>
      <c r="H15" s="976"/>
      <c r="I15" s="976"/>
      <c r="J15" s="977"/>
      <c r="K15" s="974"/>
      <c r="L15" s="975"/>
    </row>
    <row r="16" spans="2:12" ht="30" customHeight="1">
      <c r="B16" s="983"/>
      <c r="C16" s="511" t="s">
        <v>796</v>
      </c>
      <c r="D16" s="974"/>
      <c r="E16" s="976"/>
      <c r="F16" s="976"/>
      <c r="G16" s="976"/>
      <c r="H16" s="976"/>
      <c r="I16" s="976"/>
      <c r="J16" s="977"/>
      <c r="K16" s="974"/>
      <c r="L16" s="975"/>
    </row>
    <row r="17" spans="2:12" ht="30" customHeight="1">
      <c r="B17" s="983"/>
      <c r="C17" s="511" t="s">
        <v>797</v>
      </c>
      <c r="D17" s="974"/>
      <c r="E17" s="976"/>
      <c r="F17" s="976"/>
      <c r="G17" s="976"/>
      <c r="H17" s="976"/>
      <c r="I17" s="976"/>
      <c r="J17" s="977"/>
      <c r="K17" s="974"/>
      <c r="L17" s="975"/>
    </row>
    <row r="18" spans="2:12" ht="30" customHeight="1" thickBot="1">
      <c r="B18" s="984"/>
      <c r="C18" s="512" t="s">
        <v>809</v>
      </c>
      <c r="D18" s="978"/>
      <c r="E18" s="979"/>
      <c r="F18" s="979"/>
      <c r="G18" s="979"/>
      <c r="H18" s="979"/>
      <c r="I18" s="979"/>
      <c r="J18" s="980"/>
      <c r="K18" s="978"/>
      <c r="L18" s="981"/>
    </row>
    <row r="19" spans="2:12" ht="19.5" customHeight="1">
      <c r="B19" s="496" t="s">
        <v>806</v>
      </c>
      <c r="C19" s="960" t="s">
        <v>798</v>
      </c>
      <c r="D19" s="960"/>
      <c r="E19" s="961"/>
      <c r="F19" s="961"/>
      <c r="G19" s="961"/>
      <c r="H19" s="961"/>
      <c r="I19" s="961"/>
      <c r="J19" s="961"/>
      <c r="K19" s="961"/>
      <c r="L19" s="961"/>
    </row>
    <row r="20" spans="2:12" ht="19.5" customHeight="1">
      <c r="B20" s="496" t="s">
        <v>806</v>
      </c>
      <c r="C20" s="962" t="s">
        <v>799</v>
      </c>
      <c r="D20" s="962"/>
      <c r="E20" s="963"/>
      <c r="F20" s="963"/>
      <c r="G20" s="963"/>
      <c r="H20" s="963"/>
      <c r="I20" s="963"/>
      <c r="J20" s="963"/>
      <c r="K20" s="963"/>
      <c r="L20" s="963"/>
    </row>
    <row r="21" spans="2:12" ht="19.5" customHeight="1">
      <c r="B21" s="496" t="s">
        <v>806</v>
      </c>
      <c r="C21" s="964" t="s">
        <v>800</v>
      </c>
      <c r="D21" s="964"/>
      <c r="E21" s="965"/>
      <c r="F21" s="965"/>
      <c r="G21" s="965"/>
      <c r="H21" s="965"/>
      <c r="I21" s="965"/>
      <c r="J21" s="965"/>
      <c r="K21" s="965"/>
      <c r="L21" s="965"/>
    </row>
    <row r="22" spans="2:12" ht="30" customHeight="1">
      <c r="B22" s="513" t="s">
        <v>801</v>
      </c>
      <c r="C22" s="966" t="s">
        <v>802</v>
      </c>
      <c r="D22" s="966"/>
      <c r="E22" s="966"/>
      <c r="F22" s="966"/>
      <c r="H22" s="502" t="s">
        <v>803</v>
      </c>
      <c r="L22" s="502" t="s">
        <v>362</v>
      </c>
    </row>
    <row r="23" spans="2:12" s="495" customFormat="1" ht="19.5" customHeight="1">
      <c r="B23" s="494" t="s">
        <v>692</v>
      </c>
      <c r="C23" s="493"/>
      <c r="D23" s="493"/>
      <c r="E23" s="493"/>
      <c r="F23" s="493"/>
      <c r="G23" s="493"/>
      <c r="H23" s="493"/>
      <c r="I23" s="493"/>
      <c r="J23" s="967" t="s">
        <v>804</v>
      </c>
      <c r="K23" s="967"/>
      <c r="L23" s="968"/>
    </row>
    <row r="24" spans="2:12" ht="30" customHeight="1">
      <c r="B24" s="969" t="s">
        <v>127</v>
      </c>
      <c r="C24" s="970"/>
      <c r="D24" s="971"/>
      <c r="E24" s="972"/>
      <c r="F24" s="972"/>
      <c r="G24" s="972"/>
      <c r="H24" s="972"/>
      <c r="I24" s="972"/>
      <c r="J24" s="972"/>
      <c r="K24" s="972"/>
      <c r="L24" s="973"/>
    </row>
    <row r="25" spans="2:12" ht="30" customHeight="1">
      <c r="B25" s="953" t="s">
        <v>123</v>
      </c>
      <c r="C25" s="954"/>
      <c r="D25" s="953"/>
      <c r="E25" s="955"/>
      <c r="F25" s="955"/>
      <c r="G25" s="955"/>
      <c r="H25" s="955"/>
      <c r="I25" s="955"/>
      <c r="J25" s="955"/>
      <c r="K25" s="955"/>
      <c r="L25" s="956"/>
    </row>
    <row r="26" spans="2:12" s="493" customFormat="1" ht="30" customHeight="1">
      <c r="B26" s="957" t="s">
        <v>125</v>
      </c>
      <c r="C26" s="514" t="s">
        <v>170</v>
      </c>
      <c r="D26" s="959" t="s">
        <v>805</v>
      </c>
      <c r="E26" s="955"/>
      <c r="F26" s="955"/>
      <c r="G26" s="955"/>
      <c r="H26" s="955"/>
      <c r="I26" s="955"/>
      <c r="J26" s="955"/>
      <c r="K26" s="955"/>
      <c r="L26" s="956"/>
    </row>
    <row r="27" spans="2:12" s="493" customFormat="1" ht="30" customHeight="1">
      <c r="B27" s="957"/>
      <c r="C27" s="156" t="s">
        <v>124</v>
      </c>
      <c r="D27" s="959" t="s">
        <v>805</v>
      </c>
      <c r="E27" s="955"/>
      <c r="F27" s="955"/>
      <c r="G27" s="955"/>
      <c r="H27" s="955"/>
      <c r="I27" s="955"/>
      <c r="J27" s="955"/>
      <c r="K27" s="955"/>
      <c r="L27" s="956"/>
    </row>
    <row r="28" spans="2:12" s="493" customFormat="1" ht="30" customHeight="1">
      <c r="B28" s="957"/>
      <c r="C28" s="156" t="s">
        <v>617</v>
      </c>
      <c r="D28" s="959" t="s">
        <v>805</v>
      </c>
      <c r="E28" s="955"/>
      <c r="F28" s="955"/>
      <c r="G28" s="955"/>
      <c r="H28" s="955"/>
      <c r="I28" s="955"/>
      <c r="J28" s="955"/>
      <c r="K28" s="955"/>
      <c r="L28" s="956"/>
    </row>
    <row r="29" spans="2:12" s="493" customFormat="1" ht="30" customHeight="1">
      <c r="B29" s="958"/>
      <c r="C29" s="514" t="s">
        <v>126</v>
      </c>
      <c r="D29" s="959" t="s">
        <v>805</v>
      </c>
      <c r="E29" s="955"/>
      <c r="F29" s="955"/>
      <c r="G29" s="955"/>
      <c r="H29" s="955"/>
      <c r="I29" s="955"/>
      <c r="J29" s="955"/>
      <c r="K29" s="955"/>
      <c r="L29" s="956"/>
    </row>
    <row r="30" spans="2:12" s="493" customFormat="1" ht="30" customHeight="1">
      <c r="B30" s="948" t="s">
        <v>167</v>
      </c>
      <c r="C30" s="949"/>
      <c r="D30" s="950" t="s">
        <v>438</v>
      </c>
      <c r="E30" s="951"/>
      <c r="F30" s="951"/>
      <c r="G30" s="951"/>
      <c r="H30" s="951"/>
      <c r="I30" s="951"/>
      <c r="J30" s="951"/>
      <c r="K30" s="951"/>
      <c r="L30" s="952"/>
    </row>
    <row r="31" spans="2:12" s="493" customFormat="1" ht="30" customHeight="1">
      <c r="B31" s="502"/>
      <c r="C31" s="502"/>
      <c r="D31" s="502"/>
      <c r="E31" s="502"/>
      <c r="F31" s="502"/>
      <c r="G31" s="502"/>
      <c r="H31" s="502"/>
      <c r="I31" s="502"/>
      <c r="J31" s="502"/>
      <c r="K31" s="502"/>
      <c r="L31" s="502"/>
    </row>
    <row r="32" spans="2:12" s="493" customFormat="1" ht="30" customHeight="1">
      <c r="B32" s="502"/>
      <c r="C32" s="502"/>
      <c r="D32" s="502"/>
      <c r="E32" s="502"/>
      <c r="F32" s="502"/>
      <c r="G32" s="502"/>
      <c r="H32" s="502"/>
      <c r="I32" s="502"/>
      <c r="J32" s="502"/>
      <c r="K32" s="502"/>
      <c r="L32" s="502"/>
    </row>
    <row r="33" spans="2:12" s="493" customFormat="1" ht="30" customHeight="1">
      <c r="B33" s="502"/>
      <c r="C33" s="502"/>
      <c r="D33" s="502"/>
      <c r="E33" s="502"/>
      <c r="F33" s="502"/>
      <c r="G33" s="502"/>
      <c r="H33" s="502"/>
      <c r="I33" s="502"/>
      <c r="J33" s="502"/>
      <c r="K33" s="502"/>
      <c r="L33" s="502"/>
    </row>
  </sheetData>
  <sheetProtection/>
  <mergeCells count="46">
    <mergeCell ref="K1:L1"/>
    <mergeCell ref="B2:L2"/>
    <mergeCell ref="B3:L3"/>
    <mergeCell ref="B4:L5"/>
    <mergeCell ref="B6:C6"/>
    <mergeCell ref="B7:C7"/>
    <mergeCell ref="D7:L7"/>
    <mergeCell ref="B8:C8"/>
    <mergeCell ref="D8:L8"/>
    <mergeCell ref="B9:C9"/>
    <mergeCell ref="E9:F9"/>
    <mergeCell ref="B10:D10"/>
    <mergeCell ref="E10:F10"/>
    <mergeCell ref="B11:B18"/>
    <mergeCell ref="D11:J11"/>
    <mergeCell ref="K11:L11"/>
    <mergeCell ref="D12:J12"/>
    <mergeCell ref="K12:L12"/>
    <mergeCell ref="D13:J13"/>
    <mergeCell ref="K13:L13"/>
    <mergeCell ref="D14:J14"/>
    <mergeCell ref="K14:L14"/>
    <mergeCell ref="D15:J15"/>
    <mergeCell ref="K15:L15"/>
    <mergeCell ref="D16:J16"/>
    <mergeCell ref="K16:L16"/>
    <mergeCell ref="D17:J17"/>
    <mergeCell ref="K17:L17"/>
    <mergeCell ref="D18:J18"/>
    <mergeCell ref="K18:L18"/>
    <mergeCell ref="C19:L19"/>
    <mergeCell ref="C20:L20"/>
    <mergeCell ref="C21:L21"/>
    <mergeCell ref="C22:F22"/>
    <mergeCell ref="J23:L23"/>
    <mergeCell ref="B24:C24"/>
    <mergeCell ref="D24:L24"/>
    <mergeCell ref="B30:C30"/>
    <mergeCell ref="D30:L30"/>
    <mergeCell ref="B25:C25"/>
    <mergeCell ref="D25:L25"/>
    <mergeCell ref="B26:B29"/>
    <mergeCell ref="D26:L26"/>
    <mergeCell ref="D27:L27"/>
    <mergeCell ref="D28:L28"/>
    <mergeCell ref="D29:L29"/>
  </mergeCells>
  <printOptions/>
  <pageMargins left="0.7" right="0.7" top="0.75" bottom="0.75" header="0.3" footer="0.3"/>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BJ104"/>
  <sheetViews>
    <sheetView view="pageBreakPreview" zoomScaleSheetLayoutView="100" zoomScalePageLayoutView="0" workbookViewId="0" topLeftCell="A34">
      <selection activeCell="A51" sqref="A51:BJ51"/>
    </sheetView>
  </sheetViews>
  <sheetFormatPr defaultColWidth="1.625" defaultRowHeight="15.75" customHeight="1"/>
  <cols>
    <col min="1" max="16384" width="1.625" style="171" customWidth="1"/>
  </cols>
  <sheetData>
    <row r="1" s="414" customFormat="1" ht="15.75" customHeight="1">
      <c r="C1" s="417"/>
    </row>
    <row r="2" spans="1:62" ht="15.75" customHeight="1">
      <c r="A2" s="556" t="s">
        <v>758</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row>
    <row r="3" spans="1:62" ht="15.75" customHeight="1">
      <c r="A3" s="556" t="s">
        <v>504</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row>
    <row r="4" spans="1:62" ht="15.75" customHeight="1">
      <c r="A4" s="556" t="s">
        <v>505</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row>
    <row r="5" spans="1:62" ht="15.75" customHeight="1">
      <c r="A5" s="555" t="s">
        <v>309</v>
      </c>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row>
    <row r="6" spans="1:62" ht="15.75" customHeight="1">
      <c r="A6" s="556" t="s">
        <v>310</v>
      </c>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row>
    <row r="7" spans="1:62" ht="15.75" customHeight="1">
      <c r="A7" s="555" t="s">
        <v>311</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row>
    <row r="8" spans="1:62" ht="15.75" customHeight="1">
      <c r="A8" s="556" t="s">
        <v>312</v>
      </c>
      <c r="B8" s="556"/>
      <c r="C8" s="556"/>
      <c r="D8" s="556"/>
      <c r="E8" s="556"/>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6"/>
      <c r="AY8" s="556"/>
      <c r="AZ8" s="556"/>
      <c r="BA8" s="556"/>
      <c r="BB8" s="556"/>
      <c r="BC8" s="556"/>
      <c r="BD8" s="556"/>
      <c r="BE8" s="556"/>
      <c r="BF8" s="556"/>
      <c r="BG8" s="556"/>
      <c r="BH8" s="556"/>
      <c r="BI8" s="556"/>
      <c r="BJ8" s="556"/>
    </row>
    <row r="9" spans="1:62" ht="15.75" customHeight="1">
      <c r="A9" s="555" t="s">
        <v>313</v>
      </c>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6"/>
      <c r="AY9" s="556"/>
      <c r="AZ9" s="556"/>
      <c r="BA9" s="556"/>
      <c r="BB9" s="556"/>
      <c r="BC9" s="556"/>
      <c r="BD9" s="556"/>
      <c r="BE9" s="556"/>
      <c r="BF9" s="556"/>
      <c r="BG9" s="556"/>
      <c r="BH9" s="556"/>
      <c r="BI9" s="556"/>
      <c r="BJ9" s="556"/>
    </row>
    <row r="10" spans="1:62" ht="15.75" customHeight="1">
      <c r="A10" s="556" t="s">
        <v>178</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row>
    <row r="11" spans="1:62" ht="15.75" customHeight="1">
      <c r="A11" s="555" t="s">
        <v>179</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row>
    <row r="12" spans="1:62" ht="15.75" customHeight="1">
      <c r="A12" s="556" t="s">
        <v>180</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row>
    <row r="13" spans="1:62" ht="15.75" customHeight="1">
      <c r="A13" s="555" t="s">
        <v>181</v>
      </c>
      <c r="B13" s="556"/>
      <c r="C13" s="556"/>
      <c r="D13" s="556"/>
      <c r="E13" s="556"/>
      <c r="F13" s="556"/>
      <c r="G13" s="556"/>
      <c r="H13" s="556"/>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row>
    <row r="14" spans="1:62" ht="15.75" customHeight="1">
      <c r="A14" s="555" t="s">
        <v>182</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row>
    <row r="15" spans="1:62" ht="15.75" customHeight="1">
      <c r="A15" s="556" t="s">
        <v>183</v>
      </c>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556"/>
      <c r="AV15" s="556"/>
      <c r="AW15" s="556"/>
      <c r="AX15" s="556"/>
      <c r="AY15" s="556"/>
      <c r="AZ15" s="556"/>
      <c r="BA15" s="556"/>
      <c r="BB15" s="556"/>
      <c r="BC15" s="556"/>
      <c r="BD15" s="556"/>
      <c r="BE15" s="556"/>
      <c r="BF15" s="556"/>
      <c r="BG15" s="556"/>
      <c r="BH15" s="556"/>
      <c r="BI15" s="556"/>
      <c r="BJ15" s="556"/>
    </row>
    <row r="16" spans="1:62" ht="15.75" customHeight="1">
      <c r="A16" s="556" t="s">
        <v>184</v>
      </c>
      <c r="B16" s="556"/>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row>
    <row r="17" spans="1:62" ht="15.75" customHeight="1">
      <c r="A17" s="556" t="s">
        <v>185</v>
      </c>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6"/>
      <c r="BF17" s="556"/>
      <c r="BG17" s="556"/>
      <c r="BH17" s="556"/>
      <c r="BI17" s="556"/>
      <c r="BJ17" s="556"/>
    </row>
    <row r="18" spans="1:62" ht="15.75" customHeight="1">
      <c r="A18" s="556" t="s">
        <v>186</v>
      </c>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556"/>
      <c r="AP18" s="556"/>
      <c r="AQ18" s="556"/>
      <c r="AR18" s="556"/>
      <c r="AS18" s="556"/>
      <c r="AT18" s="556"/>
      <c r="AU18" s="556"/>
      <c r="AV18" s="556"/>
      <c r="AW18" s="556"/>
      <c r="AX18" s="556"/>
      <c r="AY18" s="556"/>
      <c r="AZ18" s="556"/>
      <c r="BA18" s="556"/>
      <c r="BB18" s="556"/>
      <c r="BC18" s="556"/>
      <c r="BD18" s="556"/>
      <c r="BE18" s="556"/>
      <c r="BF18" s="556"/>
      <c r="BG18" s="556"/>
      <c r="BH18" s="556"/>
      <c r="BI18" s="556"/>
      <c r="BJ18" s="556"/>
    </row>
    <row r="19" spans="1:62" ht="15.75" customHeight="1">
      <c r="A19" s="556" t="s">
        <v>187</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6"/>
      <c r="BJ19" s="556"/>
    </row>
    <row r="20" spans="1:62" ht="15.75" customHeight="1">
      <c r="A20" s="556"/>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row>
    <row r="21" spans="1:62" ht="15.75" customHeight="1">
      <c r="A21" s="556" t="s">
        <v>188</v>
      </c>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row>
    <row r="22" spans="1:62" ht="15.75" customHeight="1">
      <c r="A22" s="555" t="s">
        <v>284</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U22" s="556"/>
      <c r="AV22" s="556"/>
      <c r="AW22" s="556"/>
      <c r="AX22" s="556"/>
      <c r="AY22" s="556"/>
      <c r="AZ22" s="556"/>
      <c r="BA22" s="556"/>
      <c r="BB22" s="556"/>
      <c r="BC22" s="556"/>
      <c r="BD22" s="556"/>
      <c r="BE22" s="556"/>
      <c r="BF22" s="556"/>
      <c r="BG22" s="556"/>
      <c r="BH22" s="556"/>
      <c r="BI22" s="556"/>
      <c r="BJ22" s="556"/>
    </row>
    <row r="23" spans="1:62" ht="15.75" customHeight="1">
      <c r="A23" s="556"/>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row>
    <row r="24" spans="1:62" ht="15.75" customHeight="1">
      <c r="A24" s="556" t="s">
        <v>285</v>
      </c>
      <c r="B24" s="556"/>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row>
    <row r="25" spans="1:62" ht="15.75" customHeight="1">
      <c r="A25" s="555" t="s">
        <v>286</v>
      </c>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c r="AU25" s="556"/>
      <c r="AV25" s="556"/>
      <c r="AW25" s="556"/>
      <c r="AX25" s="556"/>
      <c r="AY25" s="556"/>
      <c r="AZ25" s="556"/>
      <c r="BA25" s="556"/>
      <c r="BB25" s="556"/>
      <c r="BC25" s="556"/>
      <c r="BD25" s="556"/>
      <c r="BE25" s="556"/>
      <c r="BF25" s="556"/>
      <c r="BG25" s="556"/>
      <c r="BH25" s="556"/>
      <c r="BI25" s="556"/>
      <c r="BJ25" s="556"/>
    </row>
    <row r="26" spans="1:62" ht="15.75" customHeight="1">
      <c r="A26" s="555" t="s">
        <v>287</v>
      </c>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6"/>
      <c r="AY26" s="556"/>
      <c r="AZ26" s="556"/>
      <c r="BA26" s="556"/>
      <c r="BB26" s="556"/>
      <c r="BC26" s="556"/>
      <c r="BD26" s="556"/>
      <c r="BE26" s="556"/>
      <c r="BF26" s="556"/>
      <c r="BG26" s="556"/>
      <c r="BH26" s="556"/>
      <c r="BI26" s="556"/>
      <c r="BJ26" s="556"/>
    </row>
    <row r="27" spans="1:62" ht="15.75" customHeight="1">
      <c r="A27" s="555" t="s">
        <v>288</v>
      </c>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row>
    <row r="28" spans="1:62" ht="15.75" customHeight="1">
      <c r="A28" s="556"/>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row>
    <row r="29" spans="1:62" ht="15.75" customHeight="1">
      <c r="A29" s="556" t="s">
        <v>289</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row>
    <row r="30" spans="1:62" ht="15.75" customHeight="1">
      <c r="A30" s="556" t="s">
        <v>290</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row>
    <row r="31" spans="1:62" ht="15.75" customHeight="1">
      <c r="A31" s="555" t="s">
        <v>291</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row>
    <row r="32" spans="1:62" ht="15.75" customHeight="1">
      <c r="A32" s="555" t="s">
        <v>292</v>
      </c>
      <c r="B32" s="556"/>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row>
    <row r="33" spans="1:62" ht="15.75" customHeight="1">
      <c r="A33" s="555" t="s">
        <v>293</v>
      </c>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6"/>
      <c r="AD33" s="556"/>
      <c r="AE33" s="556"/>
      <c r="AF33" s="556"/>
      <c r="AG33" s="556"/>
      <c r="AH33" s="556"/>
      <c r="AI33" s="556"/>
      <c r="AJ33" s="556"/>
      <c r="AK33" s="556"/>
      <c r="AL33" s="556"/>
      <c r="AM33" s="556"/>
      <c r="AN33" s="556"/>
      <c r="AO33" s="556"/>
      <c r="AP33" s="556"/>
      <c r="AQ33" s="556"/>
      <c r="AR33" s="556"/>
      <c r="AS33" s="556"/>
      <c r="AT33" s="556"/>
      <c r="AU33" s="556"/>
      <c r="AV33" s="556"/>
      <c r="AW33" s="556"/>
      <c r="AX33" s="556"/>
      <c r="AY33" s="556"/>
      <c r="AZ33" s="556"/>
      <c r="BA33" s="556"/>
      <c r="BB33" s="556"/>
      <c r="BC33" s="556"/>
      <c r="BD33" s="556"/>
      <c r="BE33" s="556"/>
      <c r="BF33" s="556"/>
      <c r="BG33" s="556"/>
      <c r="BH33" s="556"/>
      <c r="BI33" s="556"/>
      <c r="BJ33" s="556"/>
    </row>
    <row r="34" spans="1:62" ht="15.75" customHeight="1">
      <c r="A34" s="555" t="s">
        <v>294</v>
      </c>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row>
    <row r="35" spans="1:62" ht="15.75" customHeight="1">
      <c r="A35" s="556" t="s">
        <v>295</v>
      </c>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6"/>
      <c r="AA35" s="556"/>
      <c r="AB35" s="556"/>
      <c r="AC35" s="556"/>
      <c r="AD35" s="556"/>
      <c r="AE35" s="556"/>
      <c r="AF35" s="556"/>
      <c r="AG35" s="556"/>
      <c r="AH35" s="556"/>
      <c r="AI35" s="556"/>
      <c r="AJ35" s="556"/>
      <c r="AK35" s="556"/>
      <c r="AL35" s="556"/>
      <c r="AM35" s="556"/>
      <c r="AN35" s="556"/>
      <c r="AO35" s="556"/>
      <c r="AP35" s="556"/>
      <c r="AQ35" s="556"/>
      <c r="AR35" s="556"/>
      <c r="AS35" s="556"/>
      <c r="AT35" s="556"/>
      <c r="AU35" s="556"/>
      <c r="AV35" s="556"/>
      <c r="AW35" s="556"/>
      <c r="AX35" s="556"/>
      <c r="AY35" s="556"/>
      <c r="AZ35" s="556"/>
      <c r="BA35" s="556"/>
      <c r="BB35" s="556"/>
      <c r="BC35" s="556"/>
      <c r="BD35" s="556"/>
      <c r="BE35" s="556"/>
      <c r="BF35" s="556"/>
      <c r="BG35" s="556"/>
      <c r="BH35" s="556"/>
      <c r="BI35" s="556"/>
      <c r="BJ35" s="556"/>
    </row>
    <row r="36" spans="1:62" ht="15.75" customHeight="1">
      <c r="A36" s="555" t="s">
        <v>296</v>
      </c>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556"/>
      <c r="AA36" s="556"/>
      <c r="AB36" s="556"/>
      <c r="AC36" s="556"/>
      <c r="AD36" s="556"/>
      <c r="AE36" s="556"/>
      <c r="AF36" s="556"/>
      <c r="AG36" s="556"/>
      <c r="AH36" s="556"/>
      <c r="AI36" s="556"/>
      <c r="AJ36" s="556"/>
      <c r="AK36" s="556"/>
      <c r="AL36" s="556"/>
      <c r="AM36" s="556"/>
      <c r="AN36" s="556"/>
      <c r="AO36" s="556"/>
      <c r="AP36" s="556"/>
      <c r="AQ36" s="556"/>
      <c r="AR36" s="556"/>
      <c r="AS36" s="556"/>
      <c r="AT36" s="556"/>
      <c r="AU36" s="556"/>
      <c r="AV36" s="556"/>
      <c r="AW36" s="556"/>
      <c r="AX36" s="556"/>
      <c r="AY36" s="556"/>
      <c r="AZ36" s="556"/>
      <c r="BA36" s="556"/>
      <c r="BB36" s="556"/>
      <c r="BC36" s="556"/>
      <c r="BD36" s="556"/>
      <c r="BE36" s="556"/>
      <c r="BF36" s="556"/>
      <c r="BG36" s="556"/>
      <c r="BH36" s="556"/>
      <c r="BI36" s="556"/>
      <c r="BJ36" s="556"/>
    </row>
    <row r="37" spans="1:62" ht="15.75" customHeight="1">
      <c r="A37" s="555" t="s">
        <v>216</v>
      </c>
      <c r="B37" s="556"/>
      <c r="C37" s="556"/>
      <c r="D37" s="556"/>
      <c r="E37" s="556"/>
      <c r="F37" s="556"/>
      <c r="G37" s="556"/>
      <c r="H37" s="556"/>
      <c r="I37" s="556"/>
      <c r="J37" s="556"/>
      <c r="K37" s="556"/>
      <c r="L37" s="556"/>
      <c r="M37" s="556"/>
      <c r="N37" s="556"/>
      <c r="O37" s="556"/>
      <c r="P37" s="556"/>
      <c r="Q37" s="556"/>
      <c r="R37" s="556"/>
      <c r="S37" s="556"/>
      <c r="T37" s="556"/>
      <c r="U37" s="556"/>
      <c r="V37" s="556"/>
      <c r="W37" s="556"/>
      <c r="X37" s="556"/>
      <c r="Y37" s="556"/>
      <c r="Z37" s="556"/>
      <c r="AA37" s="556"/>
      <c r="AB37" s="556"/>
      <c r="AC37" s="556"/>
      <c r="AD37" s="556"/>
      <c r="AE37" s="556"/>
      <c r="AF37" s="556"/>
      <c r="AG37" s="556"/>
      <c r="AH37" s="556"/>
      <c r="AI37" s="556"/>
      <c r="AJ37" s="556"/>
      <c r="AK37" s="556"/>
      <c r="AL37" s="556"/>
      <c r="AM37" s="556"/>
      <c r="AN37" s="556"/>
      <c r="AO37" s="556"/>
      <c r="AP37" s="556"/>
      <c r="AQ37" s="556"/>
      <c r="AR37" s="556"/>
      <c r="AS37" s="556"/>
      <c r="AT37" s="556"/>
      <c r="AU37" s="556"/>
      <c r="AV37" s="556"/>
      <c r="AW37" s="556"/>
      <c r="AX37" s="556"/>
      <c r="AY37" s="556"/>
      <c r="AZ37" s="556"/>
      <c r="BA37" s="556"/>
      <c r="BB37" s="556"/>
      <c r="BC37" s="556"/>
      <c r="BD37" s="556"/>
      <c r="BE37" s="556"/>
      <c r="BF37" s="556"/>
      <c r="BG37" s="556"/>
      <c r="BH37" s="556"/>
      <c r="BI37" s="556"/>
      <c r="BJ37" s="556"/>
    </row>
    <row r="38" spans="1:62" ht="15.75" customHeight="1">
      <c r="A38" s="557" t="s">
        <v>217</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5"/>
      <c r="BD38" s="555"/>
      <c r="BE38" s="555"/>
      <c r="BF38" s="555"/>
      <c r="BG38" s="555"/>
      <c r="BH38" s="555"/>
      <c r="BI38" s="555"/>
      <c r="BJ38" s="555"/>
    </row>
    <row r="39" spans="1:62" ht="15.75" customHeight="1">
      <c r="A39" s="555" t="s">
        <v>218</v>
      </c>
      <c r="B39" s="556"/>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row>
    <row r="40" spans="1:62" ht="15.75" customHeight="1">
      <c r="A40" s="555" t="s">
        <v>219</v>
      </c>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row>
    <row r="41" spans="1:62" ht="15.75" customHeight="1">
      <c r="A41" s="555" t="s">
        <v>220</v>
      </c>
      <c r="B41" s="556"/>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556"/>
      <c r="BE41" s="556"/>
      <c r="BF41" s="556"/>
      <c r="BG41" s="556"/>
      <c r="BH41" s="556"/>
      <c r="BI41" s="556"/>
      <c r="BJ41" s="556"/>
    </row>
    <row r="42" spans="1:62" ht="15.75" customHeight="1">
      <c r="A42" s="556" t="s">
        <v>221</v>
      </c>
      <c r="B42" s="556"/>
      <c r="C42" s="556"/>
      <c r="D42" s="556"/>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c r="AM42" s="556"/>
      <c r="AN42" s="556"/>
      <c r="AO42" s="556"/>
      <c r="AP42" s="556"/>
      <c r="AQ42" s="556"/>
      <c r="AR42" s="556"/>
      <c r="AS42" s="556"/>
      <c r="AT42" s="556"/>
      <c r="AU42" s="556"/>
      <c r="AV42" s="556"/>
      <c r="AW42" s="556"/>
      <c r="AX42" s="556"/>
      <c r="AY42" s="556"/>
      <c r="AZ42" s="556"/>
      <c r="BA42" s="556"/>
      <c r="BB42" s="556"/>
      <c r="BC42" s="556"/>
      <c r="BD42" s="556"/>
      <c r="BE42" s="556"/>
      <c r="BF42" s="556"/>
      <c r="BG42" s="556"/>
      <c r="BH42" s="556"/>
      <c r="BI42" s="556"/>
      <c r="BJ42" s="556"/>
    </row>
    <row r="43" spans="1:62" ht="15.75" customHeight="1">
      <c r="A43" s="556"/>
      <c r="B43" s="556"/>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6"/>
      <c r="AL43" s="556"/>
      <c r="AM43" s="556"/>
      <c r="AN43" s="556"/>
      <c r="AO43" s="556"/>
      <c r="AP43" s="556"/>
      <c r="AQ43" s="556"/>
      <c r="AR43" s="556"/>
      <c r="AS43" s="556"/>
      <c r="AT43" s="556"/>
      <c r="AU43" s="556"/>
      <c r="AV43" s="556"/>
      <c r="AW43" s="556"/>
      <c r="AX43" s="556"/>
      <c r="AY43" s="556"/>
      <c r="AZ43" s="556"/>
      <c r="BA43" s="556"/>
      <c r="BB43" s="556"/>
      <c r="BC43" s="556"/>
      <c r="BD43" s="556"/>
      <c r="BE43" s="556"/>
      <c r="BF43" s="556"/>
      <c r="BG43" s="556"/>
      <c r="BH43" s="556"/>
      <c r="BI43" s="556"/>
      <c r="BJ43" s="556"/>
    </row>
    <row r="44" spans="1:62" ht="15.75" customHeight="1">
      <c r="A44" s="556" t="s">
        <v>222</v>
      </c>
      <c r="B44" s="556"/>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6"/>
      <c r="AY44" s="556"/>
      <c r="AZ44" s="556"/>
      <c r="BA44" s="556"/>
      <c r="BB44" s="556"/>
      <c r="BC44" s="556"/>
      <c r="BD44" s="556"/>
      <c r="BE44" s="556"/>
      <c r="BF44" s="556"/>
      <c r="BG44" s="556"/>
      <c r="BH44" s="556"/>
      <c r="BI44" s="556"/>
      <c r="BJ44" s="556"/>
    </row>
    <row r="45" spans="1:62" ht="15.75" customHeight="1">
      <c r="A45" s="555" t="s">
        <v>223</v>
      </c>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c r="AL45" s="556"/>
      <c r="AM45" s="556"/>
      <c r="AN45" s="556"/>
      <c r="AO45" s="556"/>
      <c r="AP45" s="556"/>
      <c r="AQ45" s="556"/>
      <c r="AR45" s="556"/>
      <c r="AS45" s="556"/>
      <c r="AT45" s="556"/>
      <c r="AU45" s="556"/>
      <c r="AV45" s="556"/>
      <c r="AW45" s="556"/>
      <c r="AX45" s="556"/>
      <c r="AY45" s="556"/>
      <c r="AZ45" s="556"/>
      <c r="BA45" s="556"/>
      <c r="BB45" s="556"/>
      <c r="BC45" s="556"/>
      <c r="BD45" s="556"/>
      <c r="BE45" s="556"/>
      <c r="BF45" s="556"/>
      <c r="BG45" s="556"/>
      <c r="BH45" s="556"/>
      <c r="BI45" s="556"/>
      <c r="BJ45" s="556"/>
    </row>
    <row r="46" spans="1:62" ht="15.75" customHeight="1">
      <c r="A46" s="555" t="s">
        <v>224</v>
      </c>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row>
    <row r="47" spans="1:62" ht="15.75" customHeight="1">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c r="AL47" s="556"/>
      <c r="AM47" s="556"/>
      <c r="AN47" s="556"/>
      <c r="AO47" s="556"/>
      <c r="AP47" s="556"/>
      <c r="AQ47" s="556"/>
      <c r="AR47" s="556"/>
      <c r="AS47" s="556"/>
      <c r="AT47" s="556"/>
      <c r="AU47" s="556"/>
      <c r="AV47" s="556"/>
      <c r="AW47" s="556"/>
      <c r="AX47" s="556"/>
      <c r="AY47" s="556"/>
      <c r="AZ47" s="556"/>
      <c r="BA47" s="556"/>
      <c r="BB47" s="556"/>
      <c r="BC47" s="556"/>
      <c r="BD47" s="556"/>
      <c r="BE47" s="556"/>
      <c r="BF47" s="556"/>
      <c r="BG47" s="556"/>
      <c r="BH47" s="556"/>
      <c r="BI47" s="556"/>
      <c r="BJ47" s="556"/>
    </row>
    <row r="48" spans="1:62" ht="15.75" customHeight="1">
      <c r="A48" s="556" t="s">
        <v>709</v>
      </c>
      <c r="B48" s="556"/>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c r="AL48" s="556"/>
      <c r="AM48" s="556"/>
      <c r="AN48" s="556"/>
      <c r="AO48" s="556"/>
      <c r="AP48" s="556"/>
      <c r="AQ48" s="556"/>
      <c r="AR48" s="556"/>
      <c r="AS48" s="556"/>
      <c r="AT48" s="556"/>
      <c r="AU48" s="556"/>
      <c r="AV48" s="556"/>
      <c r="AW48" s="556"/>
      <c r="AX48" s="556"/>
      <c r="AY48" s="556"/>
      <c r="AZ48" s="556"/>
      <c r="BA48" s="556"/>
      <c r="BB48" s="556"/>
      <c r="BC48" s="556"/>
      <c r="BD48" s="556"/>
      <c r="BE48" s="556"/>
      <c r="BF48" s="556"/>
      <c r="BG48" s="556"/>
      <c r="BH48" s="556"/>
      <c r="BI48" s="556"/>
      <c r="BJ48" s="556"/>
    </row>
    <row r="49" spans="1:62" ht="15.75" customHeight="1">
      <c r="A49" s="555" t="s">
        <v>511</v>
      </c>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6"/>
      <c r="AO49" s="556"/>
      <c r="AP49" s="556"/>
      <c r="AQ49" s="556"/>
      <c r="AR49" s="556"/>
      <c r="AS49" s="556"/>
      <c r="AT49" s="556"/>
      <c r="AU49" s="556"/>
      <c r="AV49" s="556"/>
      <c r="AW49" s="556"/>
      <c r="AX49" s="556"/>
      <c r="AY49" s="556"/>
      <c r="AZ49" s="556"/>
      <c r="BA49" s="556"/>
      <c r="BB49" s="556"/>
      <c r="BC49" s="556"/>
      <c r="BD49" s="556"/>
      <c r="BE49" s="556"/>
      <c r="BF49" s="556"/>
      <c r="BG49" s="556"/>
      <c r="BH49" s="556"/>
      <c r="BI49" s="556"/>
      <c r="BJ49" s="556"/>
    </row>
    <row r="50" spans="1:62" ht="15.75" customHeight="1">
      <c r="A50" s="555" t="s">
        <v>63</v>
      </c>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row>
    <row r="51" spans="1:62" ht="15.75" customHeight="1">
      <c r="A51" s="555" t="s">
        <v>618</v>
      </c>
      <c r="B51" s="556"/>
      <c r="C51" s="556"/>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c r="AJ51" s="556"/>
      <c r="AK51" s="556"/>
      <c r="AL51" s="556"/>
      <c r="AM51" s="556"/>
      <c r="AN51" s="556"/>
      <c r="AO51" s="556"/>
      <c r="AP51" s="556"/>
      <c r="AQ51" s="556"/>
      <c r="AR51" s="556"/>
      <c r="AS51" s="556"/>
      <c r="AT51" s="556"/>
      <c r="AU51" s="556"/>
      <c r="AV51" s="556"/>
      <c r="AW51" s="556"/>
      <c r="AX51" s="556"/>
      <c r="AY51" s="556"/>
      <c r="AZ51" s="556"/>
      <c r="BA51" s="556"/>
      <c r="BB51" s="556"/>
      <c r="BC51" s="556"/>
      <c r="BD51" s="556"/>
      <c r="BE51" s="556"/>
      <c r="BF51" s="556"/>
      <c r="BG51" s="556"/>
      <c r="BH51" s="556"/>
      <c r="BI51" s="556"/>
      <c r="BJ51" s="556"/>
    </row>
    <row r="52" spans="1:62" ht="15.75" customHeight="1">
      <c r="A52" s="556"/>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c r="AW52" s="556"/>
      <c r="AX52" s="556"/>
      <c r="AY52" s="556"/>
      <c r="AZ52" s="556"/>
      <c r="BA52" s="556"/>
      <c r="BB52" s="556"/>
      <c r="BC52" s="556"/>
      <c r="BD52" s="556"/>
      <c r="BE52" s="556"/>
      <c r="BF52" s="556"/>
      <c r="BG52" s="556"/>
      <c r="BH52" s="556"/>
      <c r="BI52" s="556"/>
      <c r="BJ52" s="556"/>
    </row>
    <row r="53" spans="1:62" ht="15.75" customHeight="1">
      <c r="A53" s="556" t="s">
        <v>619</v>
      </c>
      <c r="B53" s="556"/>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6"/>
      <c r="AM53" s="556"/>
      <c r="AN53" s="556"/>
      <c r="AO53" s="556"/>
      <c r="AP53" s="556"/>
      <c r="AQ53" s="556"/>
      <c r="AR53" s="556"/>
      <c r="AS53" s="556"/>
      <c r="AT53" s="556"/>
      <c r="AU53" s="556"/>
      <c r="AV53" s="556"/>
      <c r="AW53" s="556"/>
      <c r="AX53" s="556"/>
      <c r="AY53" s="556"/>
      <c r="AZ53" s="556"/>
      <c r="BA53" s="556"/>
      <c r="BB53" s="556"/>
      <c r="BC53" s="556"/>
      <c r="BD53" s="556"/>
      <c r="BE53" s="556"/>
      <c r="BF53" s="556"/>
      <c r="BG53" s="556"/>
      <c r="BH53" s="556"/>
      <c r="BI53" s="556"/>
      <c r="BJ53" s="556"/>
    </row>
    <row r="54" spans="1:62" ht="15.75" customHeight="1">
      <c r="A54" s="555" t="s">
        <v>620</v>
      </c>
      <c r="B54" s="556"/>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6"/>
      <c r="AH54" s="556"/>
      <c r="AI54" s="556"/>
      <c r="AJ54" s="556"/>
      <c r="AK54" s="556"/>
      <c r="AL54" s="556"/>
      <c r="AM54" s="556"/>
      <c r="AN54" s="556"/>
      <c r="AO54" s="556"/>
      <c r="AP54" s="556"/>
      <c r="AQ54" s="556"/>
      <c r="AR54" s="556"/>
      <c r="AS54" s="556"/>
      <c r="AT54" s="556"/>
      <c r="AU54" s="556"/>
      <c r="AV54" s="556"/>
      <c r="AW54" s="556"/>
      <c r="AX54" s="556"/>
      <c r="AY54" s="556"/>
      <c r="AZ54" s="556"/>
      <c r="BA54" s="556"/>
      <c r="BB54" s="556"/>
      <c r="BC54" s="556"/>
      <c r="BD54" s="556"/>
      <c r="BE54" s="556"/>
      <c r="BF54" s="556"/>
      <c r="BG54" s="556"/>
      <c r="BH54" s="556"/>
      <c r="BI54" s="556"/>
      <c r="BJ54" s="556"/>
    </row>
    <row r="55" spans="1:62" ht="15.75" customHeight="1">
      <c r="A55" s="555" t="s">
        <v>621</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6"/>
      <c r="AY55" s="556"/>
      <c r="AZ55" s="556"/>
      <c r="BA55" s="556"/>
      <c r="BB55" s="556"/>
      <c r="BC55" s="556"/>
      <c r="BD55" s="556"/>
      <c r="BE55" s="556"/>
      <c r="BF55" s="556"/>
      <c r="BG55" s="556"/>
      <c r="BH55" s="556"/>
      <c r="BI55" s="556"/>
      <c r="BJ55" s="556"/>
    </row>
    <row r="56" spans="1:62" ht="15.75" customHeight="1">
      <c r="A56" s="555" t="s">
        <v>622</v>
      </c>
      <c r="B56" s="556"/>
      <c r="C56" s="556"/>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556"/>
      <c r="AY56" s="556"/>
      <c r="AZ56" s="556"/>
      <c r="BA56" s="556"/>
      <c r="BB56" s="556"/>
      <c r="BC56" s="556"/>
      <c r="BD56" s="556"/>
      <c r="BE56" s="556"/>
      <c r="BF56" s="556"/>
      <c r="BG56" s="556"/>
      <c r="BH56" s="556"/>
      <c r="BI56" s="556"/>
      <c r="BJ56" s="556"/>
    </row>
    <row r="57" spans="1:62" ht="15.75" customHeight="1">
      <c r="A57" s="556"/>
      <c r="B57" s="556"/>
      <c r="C57" s="556"/>
      <c r="D57" s="556"/>
      <c r="E57" s="556"/>
      <c r="F57" s="556"/>
      <c r="G57" s="556"/>
      <c r="H57" s="556"/>
      <c r="I57" s="556"/>
      <c r="J57" s="556"/>
      <c r="K57" s="556"/>
      <c r="L57" s="556"/>
      <c r="M57" s="556"/>
      <c r="N57" s="556"/>
      <c r="O57" s="556"/>
      <c r="P57" s="556"/>
      <c r="Q57" s="556"/>
      <c r="R57" s="556"/>
      <c r="S57" s="556"/>
      <c r="T57" s="556"/>
      <c r="U57" s="556"/>
      <c r="V57" s="556"/>
      <c r="W57" s="556"/>
      <c r="X57" s="556"/>
      <c r="Y57" s="556"/>
      <c r="Z57" s="556"/>
      <c r="AA57" s="556"/>
      <c r="AB57" s="556"/>
      <c r="AC57" s="556"/>
      <c r="AD57" s="556"/>
      <c r="AE57" s="556"/>
      <c r="AF57" s="556"/>
      <c r="AG57" s="556"/>
      <c r="AH57" s="556"/>
      <c r="AI57" s="556"/>
      <c r="AJ57" s="556"/>
      <c r="AK57" s="556"/>
      <c r="AL57" s="556"/>
      <c r="AM57" s="556"/>
      <c r="AN57" s="556"/>
      <c r="AO57" s="556"/>
      <c r="AP57" s="556"/>
      <c r="AQ57" s="556"/>
      <c r="AR57" s="556"/>
      <c r="AS57" s="556"/>
      <c r="AT57" s="556"/>
      <c r="AU57" s="556"/>
      <c r="AV57" s="556"/>
      <c r="AW57" s="556"/>
      <c r="AX57" s="556"/>
      <c r="AY57" s="556"/>
      <c r="AZ57" s="556"/>
      <c r="BA57" s="556"/>
      <c r="BB57" s="556"/>
      <c r="BC57" s="556"/>
      <c r="BD57" s="556"/>
      <c r="BE57" s="556"/>
      <c r="BF57" s="556"/>
      <c r="BG57" s="556"/>
      <c r="BH57" s="556"/>
      <c r="BI57" s="556"/>
      <c r="BJ57" s="556"/>
    </row>
    <row r="58" spans="1:62" ht="15.75" customHeight="1">
      <c r="A58" s="556" t="s">
        <v>623</v>
      </c>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c r="AA58" s="556"/>
      <c r="AB58" s="556"/>
      <c r="AC58" s="556"/>
      <c r="AD58" s="556"/>
      <c r="AE58" s="556"/>
      <c r="AF58" s="556"/>
      <c r="AG58" s="556"/>
      <c r="AH58" s="556"/>
      <c r="AI58" s="556"/>
      <c r="AJ58" s="556"/>
      <c r="AK58" s="556"/>
      <c r="AL58" s="556"/>
      <c r="AM58" s="556"/>
      <c r="AN58" s="556"/>
      <c r="AO58" s="556"/>
      <c r="AP58" s="556"/>
      <c r="AQ58" s="556"/>
      <c r="AR58" s="556"/>
      <c r="AS58" s="556"/>
      <c r="AT58" s="556"/>
      <c r="AU58" s="556"/>
      <c r="AV58" s="556"/>
      <c r="AW58" s="556"/>
      <c r="AX58" s="556"/>
      <c r="AY58" s="556"/>
      <c r="AZ58" s="556"/>
      <c r="BA58" s="556"/>
      <c r="BB58" s="556"/>
      <c r="BC58" s="556"/>
      <c r="BD58" s="556"/>
      <c r="BE58" s="556"/>
      <c r="BF58" s="556"/>
      <c r="BG58" s="556"/>
      <c r="BH58" s="556"/>
      <c r="BI58" s="556"/>
      <c r="BJ58" s="556"/>
    </row>
    <row r="59" spans="1:62" ht="15.75" customHeight="1">
      <c r="A59" s="556" t="s">
        <v>504</v>
      </c>
      <c r="B59" s="556"/>
      <c r="C59" s="556"/>
      <c r="D59" s="556"/>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row>
    <row r="60" spans="1:62" ht="15.75" customHeight="1">
      <c r="A60" s="556" t="s">
        <v>624</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row>
    <row r="61" spans="1:62" ht="15.75" customHeight="1">
      <c r="A61" s="555" t="s">
        <v>625</v>
      </c>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556"/>
      <c r="BE61" s="556"/>
      <c r="BF61" s="556"/>
      <c r="BG61" s="556"/>
      <c r="BH61" s="556"/>
      <c r="BI61" s="556"/>
      <c r="BJ61" s="556"/>
    </row>
    <row r="62" spans="1:62" ht="15.75" customHeight="1">
      <c r="A62" s="556" t="s">
        <v>626</v>
      </c>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row>
    <row r="63" spans="1:62" ht="15.75" customHeight="1">
      <c r="A63" s="555" t="s">
        <v>627</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556"/>
      <c r="BE63" s="556"/>
      <c r="BF63" s="556"/>
      <c r="BG63" s="556"/>
      <c r="BH63" s="556"/>
      <c r="BI63" s="556"/>
      <c r="BJ63" s="556"/>
    </row>
    <row r="64" spans="1:62" ht="15.75" customHeight="1">
      <c r="A64" s="555" t="s">
        <v>628</v>
      </c>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556"/>
      <c r="BE64" s="556"/>
      <c r="BF64" s="556"/>
      <c r="BG64" s="556"/>
      <c r="BH64" s="556"/>
      <c r="BI64" s="556"/>
      <c r="BJ64" s="556"/>
    </row>
    <row r="65" spans="1:62" ht="15.75" customHeight="1">
      <c r="A65" s="555" t="s">
        <v>629</v>
      </c>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556"/>
      <c r="BE65" s="556"/>
      <c r="BF65" s="556"/>
      <c r="BG65" s="556"/>
      <c r="BH65" s="556"/>
      <c r="BI65" s="556"/>
      <c r="BJ65" s="556"/>
    </row>
    <row r="66" spans="1:62" ht="15.75" customHeight="1">
      <c r="A66" s="556"/>
      <c r="B66" s="556"/>
      <c r="C66" s="556"/>
      <c r="D66" s="556"/>
      <c r="E66" s="556"/>
      <c r="F66" s="556"/>
      <c r="G66" s="556"/>
      <c r="H66" s="556"/>
      <c r="I66" s="556"/>
      <c r="J66" s="556"/>
      <c r="K66" s="556"/>
      <c r="L66" s="556"/>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6"/>
      <c r="AY66" s="556"/>
      <c r="AZ66" s="556"/>
      <c r="BA66" s="556"/>
      <c r="BB66" s="556"/>
      <c r="BC66" s="556"/>
      <c r="BD66" s="556"/>
      <c r="BE66" s="556"/>
      <c r="BF66" s="556"/>
      <c r="BG66" s="556"/>
      <c r="BH66" s="556"/>
      <c r="BI66" s="556"/>
      <c r="BJ66" s="556"/>
    </row>
    <row r="67" spans="1:62" ht="15.75" customHeight="1">
      <c r="A67" s="556" t="s">
        <v>630</v>
      </c>
      <c r="B67" s="556"/>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6"/>
      <c r="AY67" s="556"/>
      <c r="AZ67" s="556"/>
      <c r="BA67" s="556"/>
      <c r="BB67" s="556"/>
      <c r="BC67" s="556"/>
      <c r="BD67" s="556"/>
      <c r="BE67" s="556"/>
      <c r="BF67" s="556"/>
      <c r="BG67" s="556"/>
      <c r="BH67" s="556"/>
      <c r="BI67" s="556"/>
      <c r="BJ67" s="556"/>
    </row>
    <row r="68" spans="1:62" ht="15.75" customHeight="1">
      <c r="A68" s="556" t="s">
        <v>375</v>
      </c>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c r="AK68" s="556"/>
      <c r="AL68" s="556"/>
      <c r="AM68" s="556"/>
      <c r="AN68" s="556"/>
      <c r="AO68" s="556"/>
      <c r="AP68" s="556"/>
      <c r="AQ68" s="556"/>
      <c r="AR68" s="556"/>
      <c r="AS68" s="556"/>
      <c r="AT68" s="556"/>
      <c r="AU68" s="556"/>
      <c r="AV68" s="556"/>
      <c r="AW68" s="556"/>
      <c r="AX68" s="556"/>
      <c r="AY68" s="556"/>
      <c r="AZ68" s="556"/>
      <c r="BA68" s="556"/>
      <c r="BB68" s="556"/>
      <c r="BC68" s="556"/>
      <c r="BD68" s="556"/>
      <c r="BE68" s="556"/>
      <c r="BF68" s="556"/>
      <c r="BG68" s="556"/>
      <c r="BH68" s="556"/>
      <c r="BI68" s="556"/>
      <c r="BJ68" s="556"/>
    </row>
    <row r="69" spans="1:62" ht="15.75" customHeight="1">
      <c r="A69" s="556"/>
      <c r="B69" s="556"/>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56"/>
      <c r="AX69" s="556"/>
      <c r="AY69" s="556"/>
      <c r="AZ69" s="556"/>
      <c r="BA69" s="556"/>
      <c r="BB69" s="556"/>
      <c r="BC69" s="556"/>
      <c r="BD69" s="556"/>
      <c r="BE69" s="556"/>
      <c r="BF69" s="556"/>
      <c r="BG69" s="556"/>
      <c r="BH69" s="556"/>
      <c r="BI69" s="556"/>
      <c r="BJ69" s="556"/>
    </row>
    <row r="70" spans="1:62" ht="15.75" customHeight="1">
      <c r="A70" s="556" t="s">
        <v>376</v>
      </c>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556"/>
      <c r="BI70" s="556"/>
      <c r="BJ70" s="556"/>
    </row>
    <row r="71" spans="1:62" ht="15.75" customHeight="1">
      <c r="A71" s="555" t="s">
        <v>377</v>
      </c>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556"/>
      <c r="BI71" s="556"/>
      <c r="BJ71" s="556"/>
    </row>
    <row r="72" spans="1:62" ht="15.75" customHeight="1">
      <c r="A72" s="555" t="s">
        <v>378</v>
      </c>
      <c r="B72" s="556"/>
      <c r="C72" s="556"/>
      <c r="D72" s="556"/>
      <c r="E72" s="556"/>
      <c r="F72" s="556"/>
      <c r="G72" s="556"/>
      <c r="H72" s="556"/>
      <c r="I72" s="556"/>
      <c r="J72" s="556"/>
      <c r="K72" s="556"/>
      <c r="L72" s="556"/>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c r="AK72" s="556"/>
      <c r="AL72" s="556"/>
      <c r="AM72" s="556"/>
      <c r="AN72" s="556"/>
      <c r="AO72" s="556"/>
      <c r="AP72" s="556"/>
      <c r="AQ72" s="556"/>
      <c r="AR72" s="556"/>
      <c r="AS72" s="556"/>
      <c r="AT72" s="556"/>
      <c r="AU72" s="556"/>
      <c r="AV72" s="556"/>
      <c r="AW72" s="556"/>
      <c r="AX72" s="556"/>
      <c r="AY72" s="556"/>
      <c r="AZ72" s="556"/>
      <c r="BA72" s="556"/>
      <c r="BB72" s="556"/>
      <c r="BC72" s="556"/>
      <c r="BD72" s="556"/>
      <c r="BE72" s="556"/>
      <c r="BF72" s="556"/>
      <c r="BG72" s="556"/>
      <c r="BH72" s="556"/>
      <c r="BI72" s="556"/>
      <c r="BJ72" s="556"/>
    </row>
    <row r="73" spans="1:62" ht="15.75" customHeight="1">
      <c r="A73" s="556"/>
      <c r="B73" s="556"/>
      <c r="C73" s="556"/>
      <c r="D73" s="556"/>
      <c r="E73" s="556"/>
      <c r="F73" s="556"/>
      <c r="G73" s="556"/>
      <c r="H73" s="556"/>
      <c r="I73" s="556"/>
      <c r="J73" s="556"/>
      <c r="K73" s="556"/>
      <c r="L73" s="556"/>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c r="AK73" s="556"/>
      <c r="AL73" s="556"/>
      <c r="AM73" s="556"/>
      <c r="AN73" s="556"/>
      <c r="AO73" s="556"/>
      <c r="AP73" s="556"/>
      <c r="AQ73" s="556"/>
      <c r="AR73" s="556"/>
      <c r="AS73" s="556"/>
      <c r="AT73" s="556"/>
      <c r="AU73" s="556"/>
      <c r="AV73" s="556"/>
      <c r="AW73" s="556"/>
      <c r="AX73" s="556"/>
      <c r="AY73" s="556"/>
      <c r="AZ73" s="556"/>
      <c r="BA73" s="556"/>
      <c r="BB73" s="556"/>
      <c r="BC73" s="556"/>
      <c r="BD73" s="556"/>
      <c r="BE73" s="556"/>
      <c r="BF73" s="556"/>
      <c r="BG73" s="556"/>
      <c r="BH73" s="556"/>
      <c r="BI73" s="556"/>
      <c r="BJ73" s="556"/>
    </row>
    <row r="74" spans="1:62" ht="15.75" customHeight="1">
      <c r="A74" s="555" t="s">
        <v>289</v>
      </c>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6"/>
      <c r="AM74" s="556"/>
      <c r="AN74" s="556"/>
      <c r="AO74" s="556"/>
      <c r="AP74" s="556"/>
      <c r="AQ74" s="556"/>
      <c r="AR74" s="556"/>
      <c r="AS74" s="556"/>
      <c r="AT74" s="556"/>
      <c r="AU74" s="556"/>
      <c r="AV74" s="556"/>
      <c r="AW74" s="556"/>
      <c r="AX74" s="556"/>
      <c r="AY74" s="556"/>
      <c r="AZ74" s="556"/>
      <c r="BA74" s="556"/>
      <c r="BB74" s="556"/>
      <c r="BC74" s="556"/>
      <c r="BD74" s="556"/>
      <c r="BE74" s="556"/>
      <c r="BF74" s="556"/>
      <c r="BG74" s="556"/>
      <c r="BH74" s="556"/>
      <c r="BI74" s="556"/>
      <c r="BJ74" s="556"/>
    </row>
    <row r="75" spans="1:62" ht="15.75" customHeight="1">
      <c r="A75" s="556" t="s">
        <v>379</v>
      </c>
      <c r="B75" s="556"/>
      <c r="C75" s="556"/>
      <c r="D75" s="556"/>
      <c r="E75" s="556"/>
      <c r="F75" s="556"/>
      <c r="G75" s="556"/>
      <c r="H75" s="556"/>
      <c r="I75" s="556"/>
      <c r="J75" s="556"/>
      <c r="K75" s="556"/>
      <c r="L75" s="556"/>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c r="AK75" s="556"/>
      <c r="AL75" s="556"/>
      <c r="AM75" s="556"/>
      <c r="AN75" s="556"/>
      <c r="AO75" s="556"/>
      <c r="AP75" s="556"/>
      <c r="AQ75" s="556"/>
      <c r="AR75" s="556"/>
      <c r="AS75" s="556"/>
      <c r="AT75" s="556"/>
      <c r="AU75" s="556"/>
      <c r="AV75" s="556"/>
      <c r="AW75" s="556"/>
      <c r="AX75" s="556"/>
      <c r="AY75" s="556"/>
      <c r="AZ75" s="556"/>
      <c r="BA75" s="556"/>
      <c r="BB75" s="556"/>
      <c r="BC75" s="556"/>
      <c r="BD75" s="556"/>
      <c r="BE75" s="556"/>
      <c r="BF75" s="556"/>
      <c r="BG75" s="556"/>
      <c r="BH75" s="556"/>
      <c r="BI75" s="556"/>
      <c r="BJ75" s="556"/>
    </row>
    <row r="76" spans="1:62" ht="15.75" customHeight="1">
      <c r="A76" s="555" t="s">
        <v>380</v>
      </c>
      <c r="B76" s="556"/>
      <c r="C76" s="556"/>
      <c r="D76" s="556"/>
      <c r="E76" s="556"/>
      <c r="F76" s="556"/>
      <c r="G76" s="556"/>
      <c r="H76" s="556"/>
      <c r="I76" s="556"/>
      <c r="J76" s="556"/>
      <c r="K76" s="556"/>
      <c r="L76" s="556"/>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c r="AK76" s="556"/>
      <c r="AL76" s="556"/>
      <c r="AM76" s="556"/>
      <c r="AN76" s="556"/>
      <c r="AO76" s="556"/>
      <c r="AP76" s="556"/>
      <c r="AQ76" s="556"/>
      <c r="AR76" s="556"/>
      <c r="AS76" s="556"/>
      <c r="AT76" s="556"/>
      <c r="AU76" s="556"/>
      <c r="AV76" s="556"/>
      <c r="AW76" s="556"/>
      <c r="AX76" s="556"/>
      <c r="AY76" s="556"/>
      <c r="AZ76" s="556"/>
      <c r="BA76" s="556"/>
      <c r="BB76" s="556"/>
      <c r="BC76" s="556"/>
      <c r="BD76" s="556"/>
      <c r="BE76" s="556"/>
      <c r="BF76" s="556"/>
      <c r="BG76" s="556"/>
      <c r="BH76" s="556"/>
      <c r="BI76" s="556"/>
      <c r="BJ76" s="556"/>
    </row>
    <row r="77" spans="1:62" ht="15.75" customHeight="1">
      <c r="A77" s="555" t="s">
        <v>627</v>
      </c>
      <c r="B77" s="556"/>
      <c r="C77" s="556"/>
      <c r="D77" s="556"/>
      <c r="E77" s="556"/>
      <c r="F77" s="556"/>
      <c r="G77" s="556"/>
      <c r="H77" s="556"/>
      <c r="I77" s="556"/>
      <c r="J77" s="556"/>
      <c r="K77" s="556"/>
      <c r="L77" s="556"/>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c r="AK77" s="556"/>
      <c r="AL77" s="556"/>
      <c r="AM77" s="556"/>
      <c r="AN77" s="556"/>
      <c r="AO77" s="556"/>
      <c r="AP77" s="556"/>
      <c r="AQ77" s="556"/>
      <c r="AR77" s="556"/>
      <c r="AS77" s="556"/>
      <c r="AT77" s="556"/>
      <c r="AU77" s="556"/>
      <c r="AV77" s="556"/>
      <c r="AW77" s="556"/>
      <c r="AX77" s="556"/>
      <c r="AY77" s="556"/>
      <c r="AZ77" s="556"/>
      <c r="BA77" s="556"/>
      <c r="BB77" s="556"/>
      <c r="BC77" s="556"/>
      <c r="BD77" s="556"/>
      <c r="BE77" s="556"/>
      <c r="BF77" s="556"/>
      <c r="BG77" s="556"/>
      <c r="BH77" s="556"/>
      <c r="BI77" s="556"/>
      <c r="BJ77" s="556"/>
    </row>
    <row r="78" spans="1:62" ht="15.75" customHeight="1">
      <c r="A78" s="555" t="s">
        <v>628</v>
      </c>
      <c r="B78" s="556"/>
      <c r="C78" s="556"/>
      <c r="D78" s="556"/>
      <c r="E78" s="556"/>
      <c r="F78" s="556"/>
      <c r="G78" s="556"/>
      <c r="H78" s="556"/>
      <c r="I78" s="556"/>
      <c r="J78" s="556"/>
      <c r="K78" s="556"/>
      <c r="L78" s="556"/>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6"/>
      <c r="AY78" s="556"/>
      <c r="AZ78" s="556"/>
      <c r="BA78" s="556"/>
      <c r="BB78" s="556"/>
      <c r="BC78" s="556"/>
      <c r="BD78" s="556"/>
      <c r="BE78" s="556"/>
      <c r="BF78" s="556"/>
      <c r="BG78" s="556"/>
      <c r="BH78" s="556"/>
      <c r="BI78" s="556"/>
      <c r="BJ78" s="556"/>
    </row>
    <row r="79" spans="1:62" ht="15.75" customHeight="1">
      <c r="A79" s="555" t="s">
        <v>629</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556"/>
      <c r="AP79" s="556"/>
      <c r="AQ79" s="556"/>
      <c r="AR79" s="556"/>
      <c r="AS79" s="556"/>
      <c r="AT79" s="556"/>
      <c r="AU79" s="556"/>
      <c r="AV79" s="556"/>
      <c r="AW79" s="556"/>
      <c r="AX79" s="556"/>
      <c r="AY79" s="556"/>
      <c r="AZ79" s="556"/>
      <c r="BA79" s="556"/>
      <c r="BB79" s="556"/>
      <c r="BC79" s="556"/>
      <c r="BD79" s="556"/>
      <c r="BE79" s="556"/>
      <c r="BF79" s="556"/>
      <c r="BG79" s="556"/>
      <c r="BH79" s="556"/>
      <c r="BI79" s="556"/>
      <c r="BJ79" s="556"/>
    </row>
    <row r="80" spans="1:62" ht="15.75" customHeight="1">
      <c r="A80" s="555"/>
      <c r="B80" s="555"/>
      <c r="C80" s="555"/>
      <c r="D80" s="555"/>
      <c r="E80" s="555"/>
      <c r="F80" s="555"/>
      <c r="G80" s="555"/>
      <c r="H80" s="555"/>
      <c r="I80" s="555"/>
      <c r="J80" s="555"/>
      <c r="K80" s="555"/>
      <c r="L80" s="555"/>
      <c r="M80" s="555"/>
      <c r="N80" s="555"/>
      <c r="O80" s="555"/>
      <c r="P80" s="555"/>
      <c r="Q80" s="555"/>
      <c r="R80" s="555"/>
      <c r="S80" s="555"/>
      <c r="T80" s="555"/>
      <c r="U80" s="555"/>
      <c r="V80" s="555"/>
      <c r="W80" s="555"/>
      <c r="X80" s="555"/>
      <c r="Y80" s="555"/>
      <c r="Z80" s="555"/>
      <c r="AA80" s="555"/>
      <c r="AB80" s="555"/>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555"/>
      <c r="AY80" s="555"/>
      <c r="AZ80" s="555"/>
      <c r="BA80" s="555"/>
      <c r="BB80" s="555"/>
      <c r="BC80" s="555"/>
      <c r="BD80" s="555"/>
      <c r="BE80" s="555"/>
      <c r="BF80" s="555"/>
      <c r="BG80" s="555"/>
      <c r="BH80" s="555"/>
      <c r="BI80" s="555"/>
      <c r="BJ80" s="555"/>
    </row>
    <row r="81" spans="1:62" ht="15.75" customHeight="1">
      <c r="A81" s="556"/>
      <c r="B81" s="556"/>
      <c r="C81" s="556"/>
      <c r="D81" s="556"/>
      <c r="E81" s="556"/>
      <c r="F81" s="556"/>
      <c r="G81" s="556"/>
      <c r="H81" s="556"/>
      <c r="I81" s="556"/>
      <c r="J81" s="556"/>
      <c r="K81" s="556"/>
      <c r="L81" s="556"/>
      <c r="M81" s="556"/>
      <c r="N81" s="556"/>
      <c r="O81" s="556"/>
      <c r="P81" s="556"/>
      <c r="Q81" s="556"/>
      <c r="R81" s="556"/>
      <c r="S81" s="556"/>
      <c r="T81" s="556"/>
      <c r="U81" s="556"/>
      <c r="V81" s="556"/>
      <c r="W81" s="556"/>
      <c r="X81" s="556"/>
      <c r="Y81" s="556"/>
      <c r="Z81" s="556"/>
      <c r="AA81" s="556"/>
      <c r="AB81" s="556"/>
      <c r="AC81" s="556"/>
      <c r="AD81" s="556"/>
      <c r="AE81" s="556"/>
      <c r="AF81" s="556"/>
      <c r="AG81" s="556"/>
      <c r="AH81" s="556"/>
      <c r="AI81" s="556"/>
      <c r="AJ81" s="556"/>
      <c r="AK81" s="556"/>
      <c r="AL81" s="556"/>
      <c r="AM81" s="556"/>
      <c r="AN81" s="556"/>
      <c r="AO81" s="556"/>
      <c r="AP81" s="556"/>
      <c r="AQ81" s="556"/>
      <c r="AR81" s="556"/>
      <c r="AS81" s="556"/>
      <c r="AT81" s="556"/>
      <c r="AU81" s="556"/>
      <c r="AV81" s="556"/>
      <c r="AW81" s="556"/>
      <c r="AX81" s="556"/>
      <c r="AY81" s="556"/>
      <c r="AZ81" s="556"/>
      <c r="BA81" s="556"/>
      <c r="BB81" s="556"/>
      <c r="BC81" s="556"/>
      <c r="BD81" s="556"/>
      <c r="BE81" s="556"/>
      <c r="BF81" s="556"/>
      <c r="BG81" s="556"/>
      <c r="BH81" s="556"/>
      <c r="BI81" s="556"/>
      <c r="BJ81" s="556"/>
    </row>
    <row r="82" spans="1:62" ht="15.75" customHeight="1">
      <c r="A82" s="556" t="s">
        <v>381</v>
      </c>
      <c r="B82" s="556"/>
      <c r="C82" s="556"/>
      <c r="D82" s="556"/>
      <c r="E82" s="556"/>
      <c r="F82" s="556"/>
      <c r="G82" s="556"/>
      <c r="H82" s="556"/>
      <c r="I82" s="556"/>
      <c r="J82" s="556"/>
      <c r="K82" s="556"/>
      <c r="L82" s="556"/>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c r="AK82" s="556"/>
      <c r="AL82" s="556"/>
      <c r="AM82" s="556"/>
      <c r="AN82" s="556"/>
      <c r="AO82" s="556"/>
      <c r="AP82" s="556"/>
      <c r="AQ82" s="556"/>
      <c r="AR82" s="556"/>
      <c r="AS82" s="556"/>
      <c r="AT82" s="556"/>
      <c r="AU82" s="556"/>
      <c r="AV82" s="556"/>
      <c r="AW82" s="556"/>
      <c r="AX82" s="556"/>
      <c r="AY82" s="556"/>
      <c r="AZ82" s="556"/>
      <c r="BA82" s="556"/>
      <c r="BB82" s="556"/>
      <c r="BC82" s="556"/>
      <c r="BD82" s="556"/>
      <c r="BE82" s="556"/>
      <c r="BF82" s="556"/>
      <c r="BG82" s="556"/>
      <c r="BH82" s="556"/>
      <c r="BI82" s="556"/>
      <c r="BJ82" s="556"/>
    </row>
    <row r="83" spans="1:62" ht="15.75" customHeight="1">
      <c r="A83" s="556" t="s">
        <v>382</v>
      </c>
      <c r="B83" s="556"/>
      <c r="C83" s="556"/>
      <c r="D83" s="556"/>
      <c r="E83" s="556"/>
      <c r="F83" s="556"/>
      <c r="G83" s="556"/>
      <c r="H83" s="556"/>
      <c r="I83" s="556"/>
      <c r="J83" s="556"/>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556"/>
      <c r="BF83" s="556"/>
      <c r="BG83" s="556"/>
      <c r="BH83" s="556"/>
      <c r="BI83" s="556"/>
      <c r="BJ83" s="556"/>
    </row>
    <row r="84" spans="1:62" ht="15.75" customHeight="1">
      <c r="A84" s="556"/>
      <c r="B84" s="556"/>
      <c r="C84" s="556"/>
      <c r="D84" s="556"/>
      <c r="E84" s="556"/>
      <c r="F84" s="556"/>
      <c r="G84" s="556"/>
      <c r="H84" s="556"/>
      <c r="I84" s="556"/>
      <c r="J84" s="556"/>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556"/>
      <c r="BF84" s="556"/>
      <c r="BG84" s="556"/>
      <c r="BH84" s="556"/>
      <c r="BI84" s="556"/>
      <c r="BJ84" s="556"/>
    </row>
    <row r="85" spans="1:62" ht="15.75" customHeight="1">
      <c r="A85" s="556" t="s">
        <v>383</v>
      </c>
      <c r="B85" s="556"/>
      <c r="C85" s="556"/>
      <c r="D85" s="556"/>
      <c r="E85" s="556"/>
      <c r="F85" s="556"/>
      <c r="G85" s="556"/>
      <c r="H85" s="556"/>
      <c r="I85" s="556"/>
      <c r="J85" s="556"/>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556"/>
      <c r="BF85" s="556"/>
      <c r="BG85" s="556"/>
      <c r="BH85" s="556"/>
      <c r="BI85" s="556"/>
      <c r="BJ85" s="556"/>
    </row>
    <row r="86" spans="1:62" ht="15.75" customHeight="1">
      <c r="A86" s="556" t="s">
        <v>384</v>
      </c>
      <c r="B86" s="556"/>
      <c r="C86" s="556"/>
      <c r="D86" s="556"/>
      <c r="E86" s="556"/>
      <c r="F86" s="556"/>
      <c r="G86" s="556"/>
      <c r="H86" s="556"/>
      <c r="I86" s="556"/>
      <c r="J86" s="556"/>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556"/>
      <c r="BF86" s="556"/>
      <c r="BG86" s="556"/>
      <c r="BH86" s="556"/>
      <c r="BI86" s="556"/>
      <c r="BJ86" s="556"/>
    </row>
    <row r="87" spans="1:62" ht="15.75" customHeight="1">
      <c r="A87" s="556"/>
      <c r="B87" s="556"/>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row>
    <row r="88" spans="1:62" ht="15.75" customHeight="1">
      <c r="A88" s="556" t="s">
        <v>385</v>
      </c>
      <c r="B88" s="556"/>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56"/>
      <c r="BF88" s="556"/>
      <c r="BG88" s="556"/>
      <c r="BH88" s="556"/>
      <c r="BI88" s="556"/>
      <c r="BJ88" s="556"/>
    </row>
    <row r="89" spans="1:62" ht="15.75" customHeight="1">
      <c r="A89" s="555" t="s">
        <v>386</v>
      </c>
      <c r="B89" s="556"/>
      <c r="C89" s="556"/>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c r="AK89" s="556"/>
      <c r="AL89" s="556"/>
      <c r="AM89" s="556"/>
      <c r="AN89" s="556"/>
      <c r="AO89" s="556"/>
      <c r="AP89" s="556"/>
      <c r="AQ89" s="556"/>
      <c r="AR89" s="556"/>
      <c r="AS89" s="556"/>
      <c r="AT89" s="556"/>
      <c r="AU89" s="556"/>
      <c r="AV89" s="556"/>
      <c r="AW89" s="556"/>
      <c r="AX89" s="556"/>
      <c r="AY89" s="556"/>
      <c r="AZ89" s="556"/>
      <c r="BA89" s="556"/>
      <c r="BB89" s="556"/>
      <c r="BC89" s="556"/>
      <c r="BD89" s="556"/>
      <c r="BE89" s="556"/>
      <c r="BF89" s="556"/>
      <c r="BG89" s="556"/>
      <c r="BH89" s="556"/>
      <c r="BI89" s="556"/>
      <c r="BJ89" s="556"/>
    </row>
    <row r="90" spans="1:62" ht="15.75" customHeight="1">
      <c r="A90" s="555" t="s">
        <v>387</v>
      </c>
      <c r="B90" s="556"/>
      <c r="C90" s="556"/>
      <c r="D90" s="556"/>
      <c r="E90" s="556"/>
      <c r="F90" s="556"/>
      <c r="G90" s="556"/>
      <c r="H90" s="556"/>
      <c r="I90" s="556"/>
      <c r="J90" s="556"/>
      <c r="K90" s="556"/>
      <c r="L90" s="556"/>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c r="AK90" s="556"/>
      <c r="AL90" s="556"/>
      <c r="AM90" s="556"/>
      <c r="AN90" s="556"/>
      <c r="AO90" s="556"/>
      <c r="AP90" s="556"/>
      <c r="AQ90" s="556"/>
      <c r="AR90" s="556"/>
      <c r="AS90" s="556"/>
      <c r="AT90" s="556"/>
      <c r="AU90" s="556"/>
      <c r="AV90" s="556"/>
      <c r="AW90" s="556"/>
      <c r="AX90" s="556"/>
      <c r="AY90" s="556"/>
      <c r="AZ90" s="556"/>
      <c r="BA90" s="556"/>
      <c r="BB90" s="556"/>
      <c r="BC90" s="556"/>
      <c r="BD90" s="556"/>
      <c r="BE90" s="556"/>
      <c r="BF90" s="556"/>
      <c r="BG90" s="556"/>
      <c r="BH90" s="556"/>
      <c r="BI90" s="556"/>
      <c r="BJ90" s="556"/>
    </row>
    <row r="91" spans="1:62" ht="15.75" customHeight="1">
      <c r="A91" s="556"/>
      <c r="B91" s="556"/>
      <c r="C91" s="556"/>
      <c r="D91" s="556"/>
      <c r="E91" s="556"/>
      <c r="F91" s="556"/>
      <c r="G91" s="556"/>
      <c r="H91" s="556"/>
      <c r="I91" s="556"/>
      <c r="J91" s="556"/>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c r="BD91" s="556"/>
      <c r="BE91" s="556"/>
      <c r="BF91" s="556"/>
      <c r="BG91" s="556"/>
      <c r="BH91" s="556"/>
      <c r="BI91" s="556"/>
      <c r="BJ91" s="556"/>
    </row>
    <row r="92" spans="1:62" ht="15.75" customHeight="1">
      <c r="A92" s="556"/>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c r="AK92" s="556"/>
      <c r="AL92" s="556"/>
      <c r="AM92" s="556"/>
      <c r="AN92" s="556"/>
      <c r="AO92" s="556"/>
      <c r="AP92" s="556"/>
      <c r="AQ92" s="556"/>
      <c r="AR92" s="556"/>
      <c r="AS92" s="556"/>
      <c r="AT92" s="556"/>
      <c r="AU92" s="556"/>
      <c r="AV92" s="556"/>
      <c r="AW92" s="556"/>
      <c r="AX92" s="556"/>
      <c r="AY92" s="556"/>
      <c r="AZ92" s="556"/>
      <c r="BA92" s="556"/>
      <c r="BB92" s="556"/>
      <c r="BC92" s="556"/>
      <c r="BD92" s="556"/>
      <c r="BE92" s="556"/>
      <c r="BF92" s="556"/>
      <c r="BG92" s="556"/>
      <c r="BH92" s="556"/>
      <c r="BI92" s="556"/>
      <c r="BJ92" s="556"/>
    </row>
    <row r="93" spans="1:62" ht="15.75" customHeight="1">
      <c r="A93" s="556"/>
      <c r="B93" s="556"/>
      <c r="C93" s="556"/>
      <c r="D93" s="556"/>
      <c r="E93" s="556"/>
      <c r="F93" s="556"/>
      <c r="G93" s="556"/>
      <c r="H93" s="556"/>
      <c r="I93" s="556"/>
      <c r="J93" s="556"/>
      <c r="K93" s="556"/>
      <c r="L93" s="556"/>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c r="AK93" s="556"/>
      <c r="AL93" s="556"/>
      <c r="AM93" s="556"/>
      <c r="AN93" s="556"/>
      <c r="AO93" s="556"/>
      <c r="AP93" s="556"/>
      <c r="AQ93" s="556"/>
      <c r="AR93" s="556"/>
      <c r="AS93" s="556"/>
      <c r="AT93" s="556"/>
      <c r="AU93" s="556"/>
      <c r="AV93" s="556"/>
      <c r="AW93" s="556"/>
      <c r="AX93" s="556"/>
      <c r="AY93" s="556"/>
      <c r="AZ93" s="556"/>
      <c r="BA93" s="556"/>
      <c r="BB93" s="556"/>
      <c r="BC93" s="556"/>
      <c r="BD93" s="556"/>
      <c r="BE93" s="556"/>
      <c r="BF93" s="556"/>
      <c r="BG93" s="556"/>
      <c r="BH93" s="556"/>
      <c r="BI93" s="556"/>
      <c r="BJ93" s="556"/>
    </row>
    <row r="94" spans="1:62" ht="15.75" customHeight="1">
      <c r="A94" s="556"/>
      <c r="B94" s="556"/>
      <c r="C94" s="556"/>
      <c r="D94" s="556"/>
      <c r="E94" s="556"/>
      <c r="F94" s="556"/>
      <c r="G94" s="556"/>
      <c r="H94" s="556"/>
      <c r="I94" s="556"/>
      <c r="J94" s="556"/>
      <c r="K94" s="556"/>
      <c r="L94" s="556"/>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c r="AK94" s="556"/>
      <c r="AL94" s="556"/>
      <c r="AM94" s="556"/>
      <c r="AN94" s="556"/>
      <c r="AO94" s="556"/>
      <c r="AP94" s="556"/>
      <c r="AQ94" s="556"/>
      <c r="AR94" s="556"/>
      <c r="AS94" s="556"/>
      <c r="AT94" s="556"/>
      <c r="AU94" s="556"/>
      <c r="AV94" s="556"/>
      <c r="AW94" s="556"/>
      <c r="AX94" s="556"/>
      <c r="AY94" s="556"/>
      <c r="AZ94" s="556"/>
      <c r="BA94" s="556"/>
      <c r="BB94" s="556"/>
      <c r="BC94" s="556"/>
      <c r="BD94" s="556"/>
      <c r="BE94" s="556"/>
      <c r="BF94" s="556"/>
      <c r="BG94" s="556"/>
      <c r="BH94" s="556"/>
      <c r="BI94" s="556"/>
      <c r="BJ94" s="556"/>
    </row>
    <row r="95" spans="1:62" ht="15.75" customHeight="1">
      <c r="A95" s="556"/>
      <c r="B95" s="556"/>
      <c r="C95" s="556"/>
      <c r="D95" s="556"/>
      <c r="E95" s="556"/>
      <c r="F95" s="556"/>
      <c r="G95" s="556"/>
      <c r="H95" s="556"/>
      <c r="I95" s="556"/>
      <c r="J95" s="556"/>
      <c r="K95" s="556"/>
      <c r="L95" s="556"/>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c r="AK95" s="556"/>
      <c r="AL95" s="556"/>
      <c r="AM95" s="556"/>
      <c r="AN95" s="556"/>
      <c r="AO95" s="556"/>
      <c r="AP95" s="556"/>
      <c r="AQ95" s="556"/>
      <c r="AR95" s="556"/>
      <c r="AS95" s="556"/>
      <c r="AT95" s="556"/>
      <c r="AU95" s="556"/>
      <c r="AV95" s="556"/>
      <c r="AW95" s="556"/>
      <c r="AX95" s="556"/>
      <c r="AY95" s="556"/>
      <c r="AZ95" s="556"/>
      <c r="BA95" s="556"/>
      <c r="BB95" s="556"/>
      <c r="BC95" s="556"/>
      <c r="BD95" s="556"/>
      <c r="BE95" s="556"/>
      <c r="BF95" s="556"/>
      <c r="BG95" s="556"/>
      <c r="BH95" s="556"/>
      <c r="BI95" s="556"/>
      <c r="BJ95" s="556"/>
    </row>
    <row r="96" spans="1:62" ht="15.75" customHeight="1">
      <c r="A96" s="556"/>
      <c r="B96" s="556"/>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556"/>
      <c r="BJ96" s="556"/>
    </row>
    <row r="97" spans="1:62" ht="15.75" customHeight="1">
      <c r="A97" s="556"/>
      <c r="B97" s="556"/>
      <c r="C97" s="556"/>
      <c r="D97" s="556"/>
      <c r="E97" s="556"/>
      <c r="F97" s="556"/>
      <c r="G97" s="556"/>
      <c r="H97" s="556"/>
      <c r="I97" s="556"/>
      <c r="J97" s="556"/>
      <c r="K97" s="556"/>
      <c r="L97" s="556"/>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6"/>
      <c r="AY97" s="556"/>
      <c r="AZ97" s="556"/>
      <c r="BA97" s="556"/>
      <c r="BB97" s="556"/>
      <c r="BC97" s="556"/>
      <c r="BD97" s="556"/>
      <c r="BE97" s="556"/>
      <c r="BF97" s="556"/>
      <c r="BG97" s="556"/>
      <c r="BH97" s="556"/>
      <c r="BI97" s="556"/>
      <c r="BJ97" s="556"/>
    </row>
    <row r="98" spans="1:62" ht="15.75" customHeight="1">
      <c r="A98" s="556"/>
      <c r="B98" s="556"/>
      <c r="C98" s="556"/>
      <c r="D98" s="556"/>
      <c r="E98" s="556"/>
      <c r="F98" s="556"/>
      <c r="G98" s="556"/>
      <c r="H98" s="556"/>
      <c r="I98" s="556"/>
      <c r="J98" s="556"/>
      <c r="K98" s="556"/>
      <c r="L98" s="556"/>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c r="AK98" s="556"/>
      <c r="AL98" s="556"/>
      <c r="AM98" s="556"/>
      <c r="AN98" s="556"/>
      <c r="AO98" s="556"/>
      <c r="AP98" s="556"/>
      <c r="AQ98" s="556"/>
      <c r="AR98" s="556"/>
      <c r="AS98" s="556"/>
      <c r="AT98" s="556"/>
      <c r="AU98" s="556"/>
      <c r="AV98" s="556"/>
      <c r="AW98" s="556"/>
      <c r="AX98" s="556"/>
      <c r="AY98" s="556"/>
      <c r="AZ98" s="556"/>
      <c r="BA98" s="556"/>
      <c r="BB98" s="556"/>
      <c r="BC98" s="556"/>
      <c r="BD98" s="556"/>
      <c r="BE98" s="556"/>
      <c r="BF98" s="556"/>
      <c r="BG98" s="556"/>
      <c r="BH98" s="556"/>
      <c r="BI98" s="556"/>
      <c r="BJ98" s="556"/>
    </row>
    <row r="99" spans="1:62" ht="15.75" customHeight="1">
      <c r="A99" s="556"/>
      <c r="B99" s="556"/>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row>
    <row r="100" spans="1:62" ht="15.75" customHeight="1">
      <c r="A100" s="556"/>
      <c r="B100" s="556"/>
      <c r="C100" s="556"/>
      <c r="D100" s="556"/>
      <c r="E100" s="556"/>
      <c r="F100" s="556"/>
      <c r="G100" s="556"/>
      <c r="H100" s="556"/>
      <c r="I100" s="556"/>
      <c r="J100" s="556"/>
      <c r="K100" s="556"/>
      <c r="L100" s="556"/>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c r="AK100" s="556"/>
      <c r="AL100" s="556"/>
      <c r="AM100" s="556"/>
      <c r="AN100" s="556"/>
      <c r="AO100" s="556"/>
      <c r="AP100" s="556"/>
      <c r="AQ100" s="556"/>
      <c r="AR100" s="556"/>
      <c r="AS100" s="556"/>
      <c r="AT100" s="556"/>
      <c r="AU100" s="556"/>
      <c r="AV100" s="556"/>
      <c r="AW100" s="556"/>
      <c r="AX100" s="556"/>
      <c r="AY100" s="556"/>
      <c r="AZ100" s="556"/>
      <c r="BA100" s="556"/>
      <c r="BB100" s="556"/>
      <c r="BC100" s="556"/>
      <c r="BD100" s="556"/>
      <c r="BE100" s="556"/>
      <c r="BF100" s="556"/>
      <c r="BG100" s="556"/>
      <c r="BH100" s="556"/>
      <c r="BI100" s="556"/>
      <c r="BJ100" s="556"/>
    </row>
    <row r="101" spans="1:62" ht="15.75" customHeight="1">
      <c r="A101" s="556"/>
      <c r="B101" s="556"/>
      <c r="C101" s="556"/>
      <c r="D101" s="556"/>
      <c r="E101" s="556"/>
      <c r="F101" s="556"/>
      <c r="G101" s="556"/>
      <c r="H101" s="556"/>
      <c r="I101" s="556"/>
      <c r="J101" s="556"/>
      <c r="K101" s="556"/>
      <c r="L101" s="556"/>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c r="AK101" s="556"/>
      <c r="AL101" s="556"/>
      <c r="AM101" s="556"/>
      <c r="AN101" s="556"/>
      <c r="AO101" s="556"/>
      <c r="AP101" s="556"/>
      <c r="AQ101" s="556"/>
      <c r="AR101" s="556"/>
      <c r="AS101" s="556"/>
      <c r="AT101" s="556"/>
      <c r="AU101" s="556"/>
      <c r="AV101" s="556"/>
      <c r="AW101" s="556"/>
      <c r="AX101" s="556"/>
      <c r="AY101" s="556"/>
      <c r="AZ101" s="556"/>
      <c r="BA101" s="556"/>
      <c r="BB101" s="556"/>
      <c r="BC101" s="556"/>
      <c r="BD101" s="556"/>
      <c r="BE101" s="556"/>
      <c r="BF101" s="556"/>
      <c r="BG101" s="556"/>
      <c r="BH101" s="556"/>
      <c r="BI101" s="556"/>
      <c r="BJ101" s="556"/>
    </row>
    <row r="102" spans="1:62" ht="15.75" customHeight="1">
      <c r="A102" s="556"/>
      <c r="B102" s="556"/>
      <c r="C102" s="556"/>
      <c r="D102" s="556"/>
      <c r="E102" s="556"/>
      <c r="F102" s="556"/>
      <c r="G102" s="556"/>
      <c r="H102" s="556"/>
      <c r="I102" s="556"/>
      <c r="J102" s="556"/>
      <c r="K102" s="556"/>
      <c r="L102" s="556"/>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c r="AK102" s="556"/>
      <c r="AL102" s="556"/>
      <c r="AM102" s="556"/>
      <c r="AN102" s="556"/>
      <c r="AO102" s="556"/>
      <c r="AP102" s="556"/>
      <c r="AQ102" s="556"/>
      <c r="AR102" s="556"/>
      <c r="AS102" s="556"/>
      <c r="AT102" s="556"/>
      <c r="AU102" s="556"/>
      <c r="AV102" s="556"/>
      <c r="AW102" s="556"/>
      <c r="AX102" s="556"/>
      <c r="AY102" s="556"/>
      <c r="AZ102" s="556"/>
      <c r="BA102" s="556"/>
      <c r="BB102" s="556"/>
      <c r="BC102" s="556"/>
      <c r="BD102" s="556"/>
      <c r="BE102" s="556"/>
      <c r="BF102" s="556"/>
      <c r="BG102" s="556"/>
      <c r="BH102" s="556"/>
      <c r="BI102" s="556"/>
      <c r="BJ102" s="556"/>
    </row>
    <row r="103" spans="1:62" ht="15.75" customHeight="1">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c r="AK103" s="556"/>
      <c r="AL103" s="556"/>
      <c r="AM103" s="556"/>
      <c r="AN103" s="556"/>
      <c r="AO103" s="556"/>
      <c r="AP103" s="556"/>
      <c r="AQ103" s="556"/>
      <c r="AR103" s="556"/>
      <c r="AS103" s="556"/>
      <c r="AT103" s="556"/>
      <c r="AU103" s="556"/>
      <c r="AV103" s="556"/>
      <c r="AW103" s="556"/>
      <c r="AX103" s="556"/>
      <c r="AY103" s="556"/>
      <c r="AZ103" s="556"/>
      <c r="BA103" s="556"/>
      <c r="BB103" s="556"/>
      <c r="BC103" s="556"/>
      <c r="BD103" s="556"/>
      <c r="BE103" s="556"/>
      <c r="BF103" s="556"/>
      <c r="BG103" s="556"/>
      <c r="BH103" s="556"/>
      <c r="BI103" s="556"/>
      <c r="BJ103" s="556"/>
    </row>
    <row r="104" spans="1:62" ht="15.75" customHeight="1">
      <c r="A104" s="556"/>
      <c r="B104" s="556"/>
      <c r="C104" s="556"/>
      <c r="D104" s="556"/>
      <c r="E104" s="556"/>
      <c r="F104" s="556"/>
      <c r="G104" s="556"/>
      <c r="H104" s="556"/>
      <c r="I104" s="556"/>
      <c r="J104" s="556"/>
      <c r="K104" s="556"/>
      <c r="L104" s="556"/>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c r="AK104" s="556"/>
      <c r="AL104" s="556"/>
      <c r="AM104" s="556"/>
      <c r="AN104" s="556"/>
      <c r="AO104" s="556"/>
      <c r="AP104" s="556"/>
      <c r="AQ104" s="556"/>
      <c r="AR104" s="556"/>
      <c r="AS104" s="556"/>
      <c r="AT104" s="556"/>
      <c r="AU104" s="556"/>
      <c r="AV104" s="556"/>
      <c r="AW104" s="556"/>
      <c r="AX104" s="556"/>
      <c r="AY104" s="556"/>
      <c r="AZ104" s="556"/>
      <c r="BA104" s="556"/>
      <c r="BB104" s="556"/>
      <c r="BC104" s="556"/>
      <c r="BD104" s="556"/>
      <c r="BE104" s="556"/>
      <c r="BF104" s="556"/>
      <c r="BG104" s="556"/>
      <c r="BH104" s="556"/>
      <c r="BI104" s="556"/>
      <c r="BJ104" s="556"/>
    </row>
  </sheetData>
  <sheetProtection/>
  <mergeCells count="103">
    <mergeCell ref="A54:BJ54"/>
    <mergeCell ref="A55:BJ55"/>
    <mergeCell ref="A58:BJ58"/>
    <mergeCell ref="A56:BJ56"/>
    <mergeCell ref="A42:BJ42"/>
    <mergeCell ref="A43:BJ43"/>
    <mergeCell ref="A50:BJ50"/>
    <mergeCell ref="A51:BJ51"/>
    <mergeCell ref="A20:BJ20"/>
    <mergeCell ref="A26:BJ26"/>
    <mergeCell ref="A28:BJ28"/>
    <mergeCell ref="A38:BJ38"/>
    <mergeCell ref="A36:BJ36"/>
    <mergeCell ref="A33:BJ33"/>
    <mergeCell ref="A34:BJ34"/>
    <mergeCell ref="A35:BJ35"/>
    <mergeCell ref="A37:BJ37"/>
    <mergeCell ref="A30:BJ30"/>
    <mergeCell ref="A23:BJ23"/>
    <mergeCell ref="A24:BJ24"/>
    <mergeCell ref="A101:BJ101"/>
    <mergeCell ref="A44:BJ44"/>
    <mergeCell ref="A45:BJ45"/>
    <mergeCell ref="A39:BJ39"/>
    <mergeCell ref="A57:BJ57"/>
    <mergeCell ref="A90:BJ90"/>
    <mergeCell ref="A79:BJ79"/>
    <mergeCell ref="A96:BJ96"/>
    <mergeCell ref="A104:BJ104"/>
    <mergeCell ref="A98:BJ98"/>
    <mergeCell ref="A99:BJ99"/>
    <mergeCell ref="A100:BJ100"/>
    <mergeCell ref="A85:BJ85"/>
    <mergeCell ref="A94:BJ94"/>
    <mergeCell ref="A102:BJ102"/>
    <mergeCell ref="A97:BJ97"/>
    <mergeCell ref="A91:BJ91"/>
    <mergeCell ref="A87:BJ87"/>
    <mergeCell ref="A88:BJ88"/>
    <mergeCell ref="A89:BJ89"/>
    <mergeCell ref="A74:BJ74"/>
    <mergeCell ref="A86:BJ86"/>
    <mergeCell ref="A81:BJ81"/>
    <mergeCell ref="A103:BJ103"/>
    <mergeCell ref="A80:BJ80"/>
    <mergeCell ref="A84:BJ84"/>
    <mergeCell ref="A92:BJ92"/>
    <mergeCell ref="A93:BJ93"/>
    <mergeCell ref="A70:BJ70"/>
    <mergeCell ref="A72:BJ72"/>
    <mergeCell ref="A83:BJ83"/>
    <mergeCell ref="A77:BJ77"/>
    <mergeCell ref="A78:BJ78"/>
    <mergeCell ref="A82:BJ82"/>
    <mergeCell ref="A75:BJ75"/>
    <mergeCell ref="A76:BJ76"/>
    <mergeCell ref="A73:BJ73"/>
    <mergeCell ref="A71:BJ71"/>
    <mergeCell ref="A31:BJ31"/>
    <mergeCell ref="A29:BJ29"/>
    <mergeCell ref="A62:BJ62"/>
    <mergeCell ref="A52:BJ52"/>
    <mergeCell ref="A53:BJ53"/>
    <mergeCell ref="A46:BJ46"/>
    <mergeCell ref="A47:BJ47"/>
    <mergeCell ref="A48:BJ48"/>
    <mergeCell ref="A49:BJ49"/>
    <mergeCell ref="A59:BJ59"/>
    <mergeCell ref="A66:BJ66"/>
    <mergeCell ref="A65:BJ65"/>
    <mergeCell ref="A67:BJ67"/>
    <mergeCell ref="A68:BJ68"/>
    <mergeCell ref="A64:BJ64"/>
    <mergeCell ref="A60:BJ60"/>
    <mergeCell ref="A63:BJ63"/>
    <mergeCell ref="A2:BJ2"/>
    <mergeCell ref="A4:BJ4"/>
    <mergeCell ref="A5:BJ5"/>
    <mergeCell ref="A3:BJ3"/>
    <mergeCell ref="A11:BJ11"/>
    <mergeCell ref="A61:BJ61"/>
    <mergeCell ref="A40:BJ40"/>
    <mergeCell ref="A41:BJ41"/>
    <mergeCell ref="A16:BJ16"/>
    <mergeCell ref="A17:BJ17"/>
    <mergeCell ref="A6:BJ6"/>
    <mergeCell ref="A7:BJ7"/>
    <mergeCell ref="A8:BJ8"/>
    <mergeCell ref="A10:BJ10"/>
    <mergeCell ref="A15:BJ15"/>
    <mergeCell ref="A12:BJ12"/>
    <mergeCell ref="A13:BJ13"/>
    <mergeCell ref="A14:BJ14"/>
    <mergeCell ref="A27:BJ27"/>
    <mergeCell ref="A25:BJ25"/>
    <mergeCell ref="A95:BJ95"/>
    <mergeCell ref="A9:BJ9"/>
    <mergeCell ref="A32:BJ32"/>
    <mergeCell ref="A69:BJ69"/>
    <mergeCell ref="A18:BJ18"/>
    <mergeCell ref="A19:BJ19"/>
    <mergeCell ref="A21:BJ21"/>
    <mergeCell ref="A22:BJ22"/>
  </mergeCells>
  <printOptions/>
  <pageMargins left="0.3937007874015748" right="0.3937007874015748" top="0.7874015748031497" bottom="0.3937007874015748" header="0.5118110236220472" footer="0.5118110236220472"/>
  <pageSetup horizontalDpi="600" verticalDpi="600" orientation="portrait" paperSize="9" scale="92" r:id="rId1"/>
  <rowBreaks count="1" manualBreakCount="1">
    <brk id="57" max="61" man="1"/>
  </rowBreaks>
</worksheet>
</file>

<file path=xl/worksheets/sheet3.xml><?xml version="1.0" encoding="utf-8"?>
<worksheet xmlns="http://schemas.openxmlformats.org/spreadsheetml/2006/main" xmlns:r="http://schemas.openxmlformats.org/officeDocument/2006/relationships">
  <dimension ref="A1:L38"/>
  <sheetViews>
    <sheetView zoomScalePageLayoutView="0" workbookViewId="0" topLeftCell="A1">
      <selection activeCell="H27" sqref="H27"/>
    </sheetView>
  </sheetViews>
  <sheetFormatPr defaultColWidth="9.00390625" defaultRowHeight="13.5"/>
  <cols>
    <col min="1" max="2" width="9.00390625" style="5" customWidth="1"/>
    <col min="3" max="3" width="4.75390625" style="5" customWidth="1"/>
    <col min="4" max="4" width="10.625" style="5" customWidth="1"/>
    <col min="5" max="11" width="8.625" style="5" customWidth="1"/>
    <col min="12" max="16384" width="9.00390625" style="5" customWidth="1"/>
  </cols>
  <sheetData>
    <row r="1" ht="13.5">
      <c r="A1" s="12" t="s">
        <v>433</v>
      </c>
    </row>
    <row r="2" ht="13.5">
      <c r="A2" s="12"/>
    </row>
    <row r="3" ht="13.5">
      <c r="A3" s="12"/>
    </row>
    <row r="4" spans="1:4" ht="13.5">
      <c r="A4" s="5" t="s">
        <v>694</v>
      </c>
      <c r="D4" s="5" t="s">
        <v>695</v>
      </c>
    </row>
    <row r="6" spans="1:2" ht="13.5">
      <c r="A6" s="93" t="s">
        <v>682</v>
      </c>
      <c r="B6" s="5" t="s">
        <v>579</v>
      </c>
    </row>
    <row r="8" spans="1:2" ht="13.5">
      <c r="A8" s="93" t="s">
        <v>683</v>
      </c>
      <c r="B8" s="5" t="s">
        <v>696</v>
      </c>
    </row>
    <row r="9" spans="1:2" ht="13.5">
      <c r="A9" s="5">
        <v>1</v>
      </c>
      <c r="B9" s="5" t="s">
        <v>697</v>
      </c>
    </row>
    <row r="10" spans="2:10" ht="13.5">
      <c r="B10" s="9" t="s">
        <v>594</v>
      </c>
      <c r="C10" s="5">
        <v>1</v>
      </c>
      <c r="D10" s="5">
        <f aca="true" t="shared" si="0" ref="D10:I10">C10+1</f>
        <v>2</v>
      </c>
      <c r="E10" s="5">
        <f t="shared" si="0"/>
        <v>3</v>
      </c>
      <c r="F10" s="5">
        <f t="shared" si="0"/>
        <v>4</v>
      </c>
      <c r="G10" s="5">
        <f t="shared" si="0"/>
        <v>5</v>
      </c>
      <c r="H10" s="5">
        <f t="shared" si="0"/>
        <v>6</v>
      </c>
      <c r="I10" s="5">
        <f t="shared" si="0"/>
        <v>7</v>
      </c>
      <c r="J10" s="12" t="s">
        <v>776</v>
      </c>
    </row>
    <row r="11" spans="3:9" ht="13.5">
      <c r="C11" s="5">
        <f>C10+1</f>
        <v>2</v>
      </c>
      <c r="D11" s="104" t="s">
        <v>698</v>
      </c>
      <c r="E11" s="104" t="s">
        <v>699</v>
      </c>
      <c r="F11" s="104" t="s">
        <v>700</v>
      </c>
      <c r="G11" s="104" t="s">
        <v>701</v>
      </c>
      <c r="H11" s="104" t="s">
        <v>702</v>
      </c>
      <c r="I11" s="104"/>
    </row>
    <row r="12" spans="3:9" ht="13.5">
      <c r="C12" s="5">
        <f aca="true" t="shared" si="1" ref="C12:C19">C11+1</f>
        <v>3</v>
      </c>
      <c r="D12" s="104" t="s">
        <v>703</v>
      </c>
      <c r="E12" s="105">
        <v>0.2</v>
      </c>
      <c r="F12" s="109" t="str">
        <f>$B$10</f>
        <v>－</v>
      </c>
      <c r="G12" s="109" t="str">
        <f aca="true" t="shared" si="2" ref="G12:H15">$B$10</f>
        <v>－</v>
      </c>
      <c r="H12" s="109" t="str">
        <f t="shared" si="2"/>
        <v>－</v>
      </c>
      <c r="I12" s="105"/>
    </row>
    <row r="13" spans="3:9" ht="13.5">
      <c r="C13" s="5">
        <f t="shared" si="1"/>
        <v>4</v>
      </c>
      <c r="D13" s="104" t="s">
        <v>426</v>
      </c>
      <c r="E13" s="105">
        <v>0.2</v>
      </c>
      <c r="F13" s="109" t="str">
        <f>$B$10</f>
        <v>－</v>
      </c>
      <c r="G13" s="109" t="str">
        <f t="shared" si="2"/>
        <v>－</v>
      </c>
      <c r="H13" s="109" t="str">
        <f t="shared" si="2"/>
        <v>－</v>
      </c>
      <c r="I13" s="105"/>
    </row>
    <row r="14" spans="3:9" ht="13.5">
      <c r="C14" s="5">
        <f t="shared" si="1"/>
        <v>5</v>
      </c>
      <c r="D14" s="106" t="s">
        <v>427</v>
      </c>
      <c r="E14" s="105">
        <v>0.1</v>
      </c>
      <c r="F14" s="105">
        <v>0.2</v>
      </c>
      <c r="G14" s="109" t="str">
        <f t="shared" si="2"/>
        <v>－</v>
      </c>
      <c r="H14" s="109" t="str">
        <f t="shared" si="2"/>
        <v>－</v>
      </c>
      <c r="I14" s="105"/>
    </row>
    <row r="15" spans="3:9" ht="13.5">
      <c r="C15" s="5">
        <f t="shared" si="1"/>
        <v>6</v>
      </c>
      <c r="D15" s="104" t="s">
        <v>428</v>
      </c>
      <c r="E15" s="105">
        <v>0.1</v>
      </c>
      <c r="F15" s="105">
        <v>0.2</v>
      </c>
      <c r="G15" s="109" t="str">
        <f t="shared" si="2"/>
        <v>－</v>
      </c>
      <c r="H15" s="109" t="str">
        <f t="shared" si="2"/>
        <v>－</v>
      </c>
      <c r="I15" s="105"/>
    </row>
    <row r="16" spans="3:9" ht="13.5">
      <c r="C16" s="5">
        <f t="shared" si="1"/>
        <v>7</v>
      </c>
      <c r="D16" s="104" t="s">
        <v>429</v>
      </c>
      <c r="E16" s="105">
        <v>0</v>
      </c>
      <c r="F16" s="105">
        <v>0.1</v>
      </c>
      <c r="G16" s="105">
        <v>0.1</v>
      </c>
      <c r="H16" s="105"/>
      <c r="I16" s="105"/>
    </row>
    <row r="17" spans="3:9" ht="13.5">
      <c r="C17" s="5">
        <f t="shared" si="1"/>
        <v>8</v>
      </c>
      <c r="D17" s="104" t="s">
        <v>680</v>
      </c>
      <c r="E17" s="105">
        <v>-0.1</v>
      </c>
      <c r="F17" s="105">
        <v>0</v>
      </c>
      <c r="G17" s="105">
        <v>0</v>
      </c>
      <c r="H17" s="105">
        <v>0</v>
      </c>
      <c r="I17" s="105"/>
    </row>
    <row r="18" spans="3:9" ht="13.5">
      <c r="C18" s="5">
        <f t="shared" si="1"/>
        <v>9</v>
      </c>
      <c r="D18" s="104" t="s">
        <v>681</v>
      </c>
      <c r="E18" s="105">
        <v>-0.1</v>
      </c>
      <c r="F18" s="105">
        <v>0</v>
      </c>
      <c r="G18" s="105">
        <v>0</v>
      </c>
      <c r="H18" s="105">
        <v>0</v>
      </c>
      <c r="I18" s="105"/>
    </row>
    <row r="19" spans="3:9" ht="13.5">
      <c r="C19" s="5">
        <f t="shared" si="1"/>
        <v>10</v>
      </c>
      <c r="D19" s="107"/>
      <c r="E19" s="105"/>
      <c r="F19" s="105"/>
      <c r="G19" s="105"/>
      <c r="H19" s="105"/>
      <c r="I19" s="105"/>
    </row>
    <row r="20" ht="13.5">
      <c r="C20" s="108" t="str">
        <f>$J$10</f>
        <v>henka_3491</v>
      </c>
    </row>
    <row r="23" ht="13.5">
      <c r="F23" s="9"/>
    </row>
    <row r="24" spans="1:2" ht="13.5">
      <c r="A24" s="5">
        <v>2</v>
      </c>
      <c r="B24" s="5" t="s">
        <v>654</v>
      </c>
    </row>
    <row r="25" spans="3:12" ht="13.5">
      <c r="C25" s="5">
        <v>1</v>
      </c>
      <c r="D25" s="5">
        <f>C25+1</f>
        <v>2</v>
      </c>
      <c r="E25" s="5">
        <f aca="true" t="shared" si="3" ref="E25:K25">D25+1</f>
        <v>3</v>
      </c>
      <c r="F25" s="5">
        <f t="shared" si="3"/>
        <v>4</v>
      </c>
      <c r="G25" s="5">
        <f t="shared" si="3"/>
        <v>5</v>
      </c>
      <c r="H25" s="5">
        <f t="shared" si="3"/>
        <v>6</v>
      </c>
      <c r="I25" s="5">
        <f t="shared" si="3"/>
        <v>7</v>
      </c>
      <c r="J25" s="5">
        <f t="shared" si="3"/>
        <v>8</v>
      </c>
      <c r="K25" s="5">
        <f t="shared" si="3"/>
        <v>9</v>
      </c>
      <c r="L25" s="5" t="s">
        <v>595</v>
      </c>
    </row>
    <row r="26" spans="2:11" ht="13.5">
      <c r="B26" s="9" t="str">
        <f>$B$10</f>
        <v>－</v>
      </c>
      <c r="C26" s="5">
        <f>C25+1</f>
        <v>2</v>
      </c>
      <c r="D26" s="558" t="s">
        <v>655</v>
      </c>
      <c r="E26" s="143" t="s">
        <v>656</v>
      </c>
      <c r="F26" s="144" t="s">
        <v>9</v>
      </c>
      <c r="G26" s="145" t="s">
        <v>10</v>
      </c>
      <c r="H26" s="144" t="s">
        <v>657</v>
      </c>
      <c r="I26" s="143" t="s">
        <v>578</v>
      </c>
      <c r="J26" s="144" t="s">
        <v>658</v>
      </c>
      <c r="K26" s="107"/>
    </row>
    <row r="27" spans="3:11" ht="13.5">
      <c r="C27" s="5">
        <f aca="true" t="shared" si="4" ref="C27:C37">C26+1</f>
        <v>3</v>
      </c>
      <c r="D27" s="558"/>
      <c r="E27" s="146" t="s">
        <v>659</v>
      </c>
      <c r="F27" s="146" t="s">
        <v>39</v>
      </c>
      <c r="G27" s="146" t="str">
        <f>$E$27</f>
        <v>写真縮尺</v>
      </c>
      <c r="H27" s="146" t="str">
        <f>$F$27</f>
        <v>変化率</v>
      </c>
      <c r="I27" s="146" t="str">
        <f>$E$27</f>
        <v>写真縮尺</v>
      </c>
      <c r="J27" s="146" t="str">
        <f>$F$27</f>
        <v>変化率</v>
      </c>
      <c r="K27" s="107"/>
    </row>
    <row r="28" spans="3:11" ht="13.5">
      <c r="C28" s="5">
        <f t="shared" si="4"/>
        <v>4</v>
      </c>
      <c r="D28" s="147" t="s">
        <v>0</v>
      </c>
      <c r="E28" s="148" t="s">
        <v>11</v>
      </c>
      <c r="F28" s="149">
        <v>-0.11</v>
      </c>
      <c r="G28" s="148" t="s">
        <v>585</v>
      </c>
      <c r="H28" s="149">
        <v>-0.15</v>
      </c>
      <c r="I28" s="148" t="str">
        <f aca="true" t="shared" si="5" ref="I28:J31">$B$26</f>
        <v>－</v>
      </c>
      <c r="J28" s="148" t="str">
        <f t="shared" si="5"/>
        <v>－</v>
      </c>
      <c r="K28" s="107"/>
    </row>
    <row r="29" spans="3:11" ht="13.5">
      <c r="C29" s="5">
        <f t="shared" si="4"/>
        <v>5</v>
      </c>
      <c r="D29" s="106" t="s">
        <v>1</v>
      </c>
      <c r="E29" s="148" t="s">
        <v>580</v>
      </c>
      <c r="F29" s="149">
        <v>-0.06</v>
      </c>
      <c r="G29" s="148" t="s">
        <v>586</v>
      </c>
      <c r="H29" s="149">
        <v>-0.05</v>
      </c>
      <c r="I29" s="148" t="str">
        <f t="shared" si="5"/>
        <v>－</v>
      </c>
      <c r="J29" s="148" t="str">
        <f t="shared" si="5"/>
        <v>－</v>
      </c>
      <c r="K29" s="107"/>
    </row>
    <row r="30" spans="3:11" ht="13.5">
      <c r="C30" s="5">
        <f t="shared" si="4"/>
        <v>6</v>
      </c>
      <c r="D30" s="106" t="s">
        <v>2</v>
      </c>
      <c r="E30" s="148" t="s">
        <v>581</v>
      </c>
      <c r="F30" s="149">
        <v>0</v>
      </c>
      <c r="G30" s="148" t="s">
        <v>587</v>
      </c>
      <c r="H30" s="149">
        <v>0</v>
      </c>
      <c r="I30" s="148" t="str">
        <f t="shared" si="5"/>
        <v>－</v>
      </c>
      <c r="J30" s="148" t="str">
        <f t="shared" si="5"/>
        <v>－</v>
      </c>
      <c r="K30" s="107"/>
    </row>
    <row r="31" spans="3:11" ht="13.5">
      <c r="C31" s="5">
        <f t="shared" si="4"/>
        <v>7</v>
      </c>
      <c r="D31" s="106" t="s">
        <v>3</v>
      </c>
      <c r="E31" s="148" t="s">
        <v>582</v>
      </c>
      <c r="F31" s="149">
        <v>0.06</v>
      </c>
      <c r="G31" s="148" t="s">
        <v>588</v>
      </c>
      <c r="H31" s="149">
        <v>0.05</v>
      </c>
      <c r="I31" s="148" t="str">
        <f t="shared" si="5"/>
        <v>－</v>
      </c>
      <c r="J31" s="148" t="str">
        <f t="shared" si="5"/>
        <v>－</v>
      </c>
      <c r="K31" s="107"/>
    </row>
    <row r="32" spans="3:11" ht="13.5">
      <c r="C32" s="5">
        <f t="shared" si="4"/>
        <v>8</v>
      </c>
      <c r="D32" s="106" t="s">
        <v>4</v>
      </c>
      <c r="E32" s="148" t="s">
        <v>583</v>
      </c>
      <c r="F32" s="149">
        <v>0.11</v>
      </c>
      <c r="G32" s="148" t="s">
        <v>589</v>
      </c>
      <c r="H32" s="149">
        <v>0.15</v>
      </c>
      <c r="I32" s="148" t="s">
        <v>591</v>
      </c>
      <c r="J32" s="149">
        <v>-0.1</v>
      </c>
      <c r="K32" s="107"/>
    </row>
    <row r="33" spans="3:11" ht="13.5">
      <c r="C33" s="5">
        <f t="shared" si="4"/>
        <v>9</v>
      </c>
      <c r="D33" s="106" t="s">
        <v>5</v>
      </c>
      <c r="E33" s="148" t="s">
        <v>584</v>
      </c>
      <c r="F33" s="149">
        <v>0.22</v>
      </c>
      <c r="G33" s="148" t="s">
        <v>590</v>
      </c>
      <c r="H33" s="149">
        <v>0.2</v>
      </c>
      <c r="I33" s="148" t="s">
        <v>592</v>
      </c>
      <c r="J33" s="149">
        <v>0</v>
      </c>
      <c r="K33" s="107"/>
    </row>
    <row r="34" spans="3:11" ht="13.5">
      <c r="C34" s="5">
        <f t="shared" si="4"/>
        <v>10</v>
      </c>
      <c r="D34" s="106" t="s">
        <v>6</v>
      </c>
      <c r="E34" s="148" t="str">
        <f>$B$26</f>
        <v>－</v>
      </c>
      <c r="F34" s="148" t="str">
        <f aca="true" t="shared" si="6" ref="F34:H36">$B$26</f>
        <v>－</v>
      </c>
      <c r="G34" s="148" t="str">
        <f t="shared" si="6"/>
        <v>－</v>
      </c>
      <c r="H34" s="148" t="str">
        <f t="shared" si="6"/>
        <v>－</v>
      </c>
      <c r="I34" s="148" t="s">
        <v>585</v>
      </c>
      <c r="J34" s="149">
        <v>0.1</v>
      </c>
      <c r="K34" s="107"/>
    </row>
    <row r="35" spans="3:11" ht="13.5">
      <c r="C35" s="5">
        <f t="shared" si="4"/>
        <v>11</v>
      </c>
      <c r="D35" s="106" t="s">
        <v>7</v>
      </c>
      <c r="E35" s="148" t="str">
        <f>$B$26</f>
        <v>－</v>
      </c>
      <c r="F35" s="148" t="str">
        <f t="shared" si="6"/>
        <v>－</v>
      </c>
      <c r="G35" s="148" t="str">
        <f t="shared" si="6"/>
        <v>－</v>
      </c>
      <c r="H35" s="148" t="str">
        <f t="shared" si="6"/>
        <v>－</v>
      </c>
      <c r="I35" s="148" t="s">
        <v>593</v>
      </c>
      <c r="J35" s="149">
        <v>0.3</v>
      </c>
      <c r="K35" s="107"/>
    </row>
    <row r="36" spans="3:11" ht="13.5">
      <c r="C36" s="5">
        <f t="shared" si="4"/>
        <v>12</v>
      </c>
      <c r="D36" s="106" t="s">
        <v>8</v>
      </c>
      <c r="E36" s="148" t="str">
        <f>$B$26</f>
        <v>－</v>
      </c>
      <c r="F36" s="148" t="str">
        <f t="shared" si="6"/>
        <v>－</v>
      </c>
      <c r="G36" s="148" t="str">
        <f t="shared" si="6"/>
        <v>－</v>
      </c>
      <c r="H36" s="148" t="str">
        <f t="shared" si="6"/>
        <v>－</v>
      </c>
      <c r="I36" s="148" t="s">
        <v>590</v>
      </c>
      <c r="J36" s="149">
        <v>0.8</v>
      </c>
      <c r="K36" s="107"/>
    </row>
    <row r="37" spans="3:11" ht="13.5">
      <c r="C37" s="5">
        <f t="shared" si="4"/>
        <v>13</v>
      </c>
      <c r="D37" s="107"/>
      <c r="E37" s="107"/>
      <c r="F37" s="107"/>
      <c r="G37" s="107"/>
      <c r="H37" s="107"/>
      <c r="I37" s="107"/>
      <c r="J37" s="107"/>
      <c r="K37" s="107"/>
    </row>
    <row r="38" ht="13.5">
      <c r="C38" s="108" t="str">
        <f>$L$25</f>
        <v>henka_3492</v>
      </c>
    </row>
  </sheetData>
  <sheetProtection/>
  <mergeCells count="1">
    <mergeCell ref="D26:D2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L18"/>
  <sheetViews>
    <sheetView zoomScalePageLayoutView="0" workbookViewId="0" topLeftCell="A1">
      <selection activeCell="E3" sqref="E3:H3"/>
    </sheetView>
  </sheetViews>
  <sheetFormatPr defaultColWidth="9.00390625" defaultRowHeight="15.75" customHeight="1"/>
  <cols>
    <col min="1" max="1" width="4.625" style="378" customWidth="1"/>
    <col min="2" max="2" width="13.875" style="378" bestFit="1" customWidth="1"/>
    <col min="3" max="3" width="18.375" style="378" bestFit="1" customWidth="1"/>
    <col min="4" max="4" width="17.25390625" style="378" bestFit="1" customWidth="1"/>
    <col min="5" max="5" width="8.125" style="378" customWidth="1"/>
    <col min="6" max="6" width="5.125" style="378" customWidth="1"/>
    <col min="7" max="7" width="6.625" style="378" customWidth="1"/>
    <col min="8" max="8" width="7.625" style="378" customWidth="1"/>
    <col min="9" max="9" width="8.125" style="378" customWidth="1"/>
    <col min="10" max="10" width="5.125" style="378" customWidth="1"/>
    <col min="11" max="11" width="6.625" style="378" customWidth="1"/>
    <col min="12" max="12" width="7.625" style="378" customWidth="1"/>
    <col min="13" max="16384" width="9.00390625" style="378" customWidth="1"/>
  </cols>
  <sheetData>
    <row r="1" spans="7:12" ht="15.75" customHeight="1">
      <c r="G1" s="378">
        <v>60</v>
      </c>
      <c r="H1" s="378" t="s">
        <v>666</v>
      </c>
      <c r="K1" s="378">
        <v>60</v>
      </c>
      <c r="L1" s="378" t="s">
        <v>666</v>
      </c>
    </row>
    <row r="2" spans="7:12" ht="15.75" customHeight="1">
      <c r="G2" s="378">
        <v>7.5</v>
      </c>
      <c r="H2" s="378" t="s">
        <v>73</v>
      </c>
      <c r="K2" s="378">
        <v>8</v>
      </c>
      <c r="L2" s="378" t="s">
        <v>73</v>
      </c>
    </row>
    <row r="3" spans="5:12" ht="15.75" customHeight="1">
      <c r="E3" s="559" t="s">
        <v>669</v>
      </c>
      <c r="F3" s="560"/>
      <c r="G3" s="560"/>
      <c r="H3" s="561"/>
      <c r="I3" s="559" t="s">
        <v>670</v>
      </c>
      <c r="J3" s="560"/>
      <c r="K3" s="560"/>
      <c r="L3" s="561"/>
    </row>
    <row r="4" spans="1:12" s="379" customFormat="1" ht="15.75" customHeight="1">
      <c r="A4" s="397"/>
      <c r="B4" s="394"/>
      <c r="C4" s="391"/>
      <c r="D4" s="392"/>
      <c r="E4" s="390" t="s">
        <v>664</v>
      </c>
      <c r="F4" s="391" t="s">
        <v>691</v>
      </c>
      <c r="G4" s="391" t="s">
        <v>665</v>
      </c>
      <c r="H4" s="393" t="s">
        <v>667</v>
      </c>
      <c r="I4" s="390" t="s">
        <v>664</v>
      </c>
      <c r="J4" s="391" t="s">
        <v>691</v>
      </c>
      <c r="K4" s="391" t="s">
        <v>665</v>
      </c>
      <c r="L4" s="393" t="s">
        <v>667</v>
      </c>
    </row>
    <row r="5" spans="1:12" ht="15.75" customHeight="1">
      <c r="A5" s="398">
        <v>1</v>
      </c>
      <c r="B5" s="395" t="e">
        <f>IF(VLOOKUP($A5,c_all,#REF!,FALSE)="","",VLOOKUP($A5,c_all,#REF!,FALSE))</f>
        <v>#REF!</v>
      </c>
      <c r="C5" s="385" t="e">
        <f>IF(VLOOKUP($A5,c_all,#REF!,FALSE)="","",VLOOKUP($A5,c_all,#REF!,FALSE))</f>
        <v>#REF!</v>
      </c>
      <c r="D5" s="386" t="e">
        <f>IF(VLOOKUP($A5,c_all,#REF!,FALSE)="","",VLOOKUP($A5,c_all,#REF!,FALSE))</f>
        <v>#REF!</v>
      </c>
      <c r="E5" s="387"/>
      <c r="F5" s="385" t="e">
        <f>IF(VLOOKUP($A5,c_all,#REF!,FALSE)="","",VLOOKUP($A5,c_all,#REF!,FALSE))</f>
        <v>#REF!</v>
      </c>
      <c r="G5" s="388"/>
      <c r="H5" s="389">
        <f aca="true" t="shared" si="0" ref="H5:H17">IF(E5="",0,ROUND(E5*G5/$G$1/$G$2,1))</f>
        <v>0</v>
      </c>
      <c r="I5" s="387" t="e">
        <f>IF(VLOOKUP($A5,c_all,#REF!,FALSE)="","",VLOOKUP($A5,c_all,#REF!,FALSE))</f>
        <v>#REF!</v>
      </c>
      <c r="J5" s="385" t="e">
        <f>IF(VLOOKUP($A5,c_all,#REF!,FALSE)="","",VLOOKUP($A5,c_all,#REF!,FALSE))</f>
        <v>#REF!</v>
      </c>
      <c r="K5" s="388" t="e">
        <f>IF(VLOOKUP($A5,c_all,#REF!,FALSE)="","",VLOOKUP($A5,c_all,#REF!,FALSE))</f>
        <v>#REF!</v>
      </c>
      <c r="L5" s="389" t="e">
        <f aca="true" t="shared" si="1" ref="L5:L17">IF(I5="",0,ROUND(I5*K5/$G$1/$G$2,1))</f>
        <v>#REF!</v>
      </c>
    </row>
    <row r="6" spans="1:12" ht="15.75" customHeight="1">
      <c r="A6" s="399">
        <f>A5+1</f>
        <v>2</v>
      </c>
      <c r="B6" s="396" t="e">
        <f>IF(VLOOKUP($A6,c_all,#REF!,FALSE)="","",VLOOKUP($A6,c_all,#REF!,FALSE))</f>
        <v>#REF!</v>
      </c>
      <c r="C6" s="380" t="e">
        <f>IF(VLOOKUP($A6,c_all,#REF!,FALSE)="","",VLOOKUP($A6,c_all,#REF!,FALSE))</f>
        <v>#REF!</v>
      </c>
      <c r="D6" s="383" t="e">
        <f>IF(VLOOKUP($A6,c_all,#REF!,FALSE)="","",VLOOKUP($A6,c_all,#REF!,FALSE))</f>
        <v>#REF!</v>
      </c>
      <c r="E6" s="384"/>
      <c r="F6" s="380" t="e">
        <f>IF(VLOOKUP($A6,c_all,#REF!,FALSE)="","",VLOOKUP($A6,c_all,#REF!,FALSE))</f>
        <v>#REF!</v>
      </c>
      <c r="G6" s="381"/>
      <c r="H6" s="382">
        <f t="shared" si="0"/>
        <v>0</v>
      </c>
      <c r="I6" s="384" t="e">
        <f>IF(VLOOKUP($A6,c_all,#REF!,FALSE)="","",VLOOKUP($A6,c_all,#REF!,FALSE))</f>
        <v>#REF!</v>
      </c>
      <c r="J6" s="380" t="e">
        <f>IF(VLOOKUP($A6,c_all,#REF!,FALSE)="","",VLOOKUP($A6,c_all,#REF!,FALSE))</f>
        <v>#REF!</v>
      </c>
      <c r="K6" s="381" t="e">
        <f>IF(VLOOKUP($A6,c_all,#REF!,FALSE)="","",VLOOKUP($A6,c_all,#REF!,FALSE))</f>
        <v>#REF!</v>
      </c>
      <c r="L6" s="382" t="e">
        <f t="shared" si="1"/>
        <v>#REF!</v>
      </c>
    </row>
    <row r="7" spans="1:12" ht="15.75" customHeight="1">
      <c r="A7" s="399">
        <f aca="true" t="shared" si="2" ref="A7:A16">A6+1</f>
        <v>3</v>
      </c>
      <c r="B7" s="396" t="e">
        <f>IF(VLOOKUP($A7,c_all,#REF!,FALSE)="","",VLOOKUP($A7,c_all,#REF!,FALSE))</f>
        <v>#REF!</v>
      </c>
      <c r="C7" s="380" t="e">
        <f>IF(VLOOKUP($A7,c_all,#REF!,FALSE)="","",VLOOKUP($A7,c_all,#REF!,FALSE))</f>
        <v>#REF!</v>
      </c>
      <c r="D7" s="383" t="e">
        <f>IF(VLOOKUP($A7,c_all,#REF!,FALSE)="","",VLOOKUP($A7,c_all,#REF!,FALSE))</f>
        <v>#REF!</v>
      </c>
      <c r="E7" s="384"/>
      <c r="F7" s="380" t="e">
        <f>IF(VLOOKUP($A7,c_all,#REF!,FALSE)="","",VLOOKUP($A7,c_all,#REF!,FALSE))</f>
        <v>#REF!</v>
      </c>
      <c r="G7" s="381"/>
      <c r="H7" s="382">
        <f t="shared" si="0"/>
        <v>0</v>
      </c>
      <c r="I7" s="384" t="e">
        <f>IF(VLOOKUP($A7,c_all,#REF!,FALSE)="","",VLOOKUP($A7,c_all,#REF!,FALSE))</f>
        <v>#REF!</v>
      </c>
      <c r="J7" s="380" t="e">
        <f>IF(VLOOKUP($A7,c_all,#REF!,FALSE)="","",VLOOKUP($A7,c_all,#REF!,FALSE))</f>
        <v>#REF!</v>
      </c>
      <c r="K7" s="381" t="e">
        <f>IF(VLOOKUP($A7,c_all,#REF!,FALSE)="","",VLOOKUP($A7,c_all,#REF!,FALSE))</f>
        <v>#REF!</v>
      </c>
      <c r="L7" s="382" t="e">
        <f t="shared" si="1"/>
        <v>#REF!</v>
      </c>
    </row>
    <row r="8" spans="1:12" ht="15.75" customHeight="1">
      <c r="A8" s="399">
        <f t="shared" si="2"/>
        <v>4</v>
      </c>
      <c r="B8" s="396" t="e">
        <f>IF(VLOOKUP($A8,c_all,#REF!,FALSE)="","",VLOOKUP($A8,c_all,#REF!,FALSE))</f>
        <v>#REF!</v>
      </c>
      <c r="C8" s="380" t="e">
        <f>IF(VLOOKUP($A8,c_all,#REF!,FALSE)="","",VLOOKUP($A8,c_all,#REF!,FALSE))</f>
        <v>#REF!</v>
      </c>
      <c r="D8" s="383" t="e">
        <f>IF(VLOOKUP($A8,c_all,#REF!,FALSE)="","",VLOOKUP($A8,c_all,#REF!,FALSE))</f>
        <v>#REF!</v>
      </c>
      <c r="E8" s="384"/>
      <c r="F8" s="380" t="e">
        <f>IF(VLOOKUP($A8,c_all,#REF!,FALSE)="","",VLOOKUP($A8,c_all,#REF!,FALSE))</f>
        <v>#REF!</v>
      </c>
      <c r="G8" s="381"/>
      <c r="H8" s="382">
        <f t="shared" si="0"/>
        <v>0</v>
      </c>
      <c r="I8" s="384" t="e">
        <f>IF(VLOOKUP($A8,c_all,#REF!,FALSE)="","",VLOOKUP($A8,c_all,#REF!,FALSE))</f>
        <v>#REF!</v>
      </c>
      <c r="J8" s="380" t="e">
        <f>IF(VLOOKUP($A8,c_all,#REF!,FALSE)="","",VLOOKUP($A8,c_all,#REF!,FALSE))</f>
        <v>#REF!</v>
      </c>
      <c r="K8" s="381" t="e">
        <f>IF(VLOOKUP($A8,c_all,#REF!,FALSE)="","",VLOOKUP($A8,c_all,#REF!,FALSE))</f>
        <v>#REF!</v>
      </c>
      <c r="L8" s="382" t="e">
        <f t="shared" si="1"/>
        <v>#REF!</v>
      </c>
    </row>
    <row r="9" spans="1:12" ht="15.75" customHeight="1">
      <c r="A9" s="399">
        <f t="shared" si="2"/>
        <v>5</v>
      </c>
      <c r="B9" s="396" t="e">
        <f>IF(VLOOKUP($A9,c_all,#REF!,FALSE)="","",VLOOKUP($A9,c_all,#REF!,FALSE))</f>
        <v>#REF!</v>
      </c>
      <c r="C9" s="380" t="e">
        <f>IF(VLOOKUP($A9,c_all,#REF!,FALSE)="","",VLOOKUP($A9,c_all,#REF!,FALSE))</f>
        <v>#REF!</v>
      </c>
      <c r="D9" s="383" t="e">
        <f>IF(VLOOKUP($A9,c_all,#REF!,FALSE)="","",VLOOKUP($A9,c_all,#REF!,FALSE))</f>
        <v>#REF!</v>
      </c>
      <c r="E9" s="384"/>
      <c r="F9" s="380" t="e">
        <f>IF(VLOOKUP($A9,c_all,#REF!,FALSE)="","",VLOOKUP($A9,c_all,#REF!,FALSE))</f>
        <v>#REF!</v>
      </c>
      <c r="G9" s="381"/>
      <c r="H9" s="382">
        <f t="shared" si="0"/>
        <v>0</v>
      </c>
      <c r="I9" s="384" t="e">
        <f>IF(VLOOKUP($A9,c_all,#REF!,FALSE)="","",VLOOKUP($A9,c_all,#REF!,FALSE))</f>
        <v>#REF!</v>
      </c>
      <c r="J9" s="380" t="e">
        <f>IF(VLOOKUP($A9,c_all,#REF!,FALSE)="","",VLOOKUP($A9,c_all,#REF!,FALSE))</f>
        <v>#REF!</v>
      </c>
      <c r="K9" s="381" t="e">
        <f>IF(VLOOKUP($A9,c_all,#REF!,FALSE)="","",VLOOKUP($A9,c_all,#REF!,FALSE))</f>
        <v>#REF!</v>
      </c>
      <c r="L9" s="382" t="e">
        <f t="shared" si="1"/>
        <v>#REF!</v>
      </c>
    </row>
    <row r="10" spans="1:12" ht="15.75" customHeight="1">
      <c r="A10" s="399">
        <f t="shared" si="2"/>
        <v>6</v>
      </c>
      <c r="B10" s="396" t="e">
        <f>IF(VLOOKUP($A10,c_all,#REF!,FALSE)="","",VLOOKUP($A10,c_all,#REF!,FALSE))</f>
        <v>#REF!</v>
      </c>
      <c r="C10" s="380" t="e">
        <f>IF(VLOOKUP($A10,c_all,#REF!,FALSE)="","",VLOOKUP($A10,c_all,#REF!,FALSE))</f>
        <v>#REF!</v>
      </c>
      <c r="D10" s="383" t="e">
        <f>IF(VLOOKUP($A10,c_all,#REF!,FALSE)="","",VLOOKUP($A10,c_all,#REF!,FALSE))</f>
        <v>#REF!</v>
      </c>
      <c r="E10" s="384"/>
      <c r="F10" s="380" t="e">
        <f>IF(VLOOKUP($A10,c_all,#REF!,FALSE)="","",VLOOKUP($A10,c_all,#REF!,FALSE))</f>
        <v>#REF!</v>
      </c>
      <c r="G10" s="381"/>
      <c r="H10" s="382">
        <f t="shared" si="0"/>
        <v>0</v>
      </c>
      <c r="I10" s="384" t="e">
        <f>IF(VLOOKUP($A10,c_all,#REF!,FALSE)="","",VLOOKUP($A10,c_all,#REF!,FALSE))</f>
        <v>#REF!</v>
      </c>
      <c r="J10" s="380" t="e">
        <f>IF(VLOOKUP($A10,c_all,#REF!,FALSE)="","",VLOOKUP($A10,c_all,#REF!,FALSE))</f>
        <v>#REF!</v>
      </c>
      <c r="K10" s="381" t="e">
        <f>IF(VLOOKUP($A10,c_all,#REF!,FALSE)="","",VLOOKUP($A10,c_all,#REF!,FALSE))</f>
        <v>#REF!</v>
      </c>
      <c r="L10" s="382" t="e">
        <f t="shared" si="1"/>
        <v>#REF!</v>
      </c>
    </row>
    <row r="11" spans="1:12" ht="15.75" customHeight="1">
      <c r="A11" s="399">
        <f t="shared" si="2"/>
        <v>7</v>
      </c>
      <c r="B11" s="396" t="e">
        <f>IF(VLOOKUP($A11,c_all,#REF!,FALSE)="","",VLOOKUP($A11,c_all,#REF!,FALSE))</f>
        <v>#REF!</v>
      </c>
      <c r="C11" s="380" t="e">
        <f>IF(VLOOKUP($A11,c_all,#REF!,FALSE)="","",VLOOKUP($A11,c_all,#REF!,FALSE))</f>
        <v>#REF!</v>
      </c>
      <c r="D11" s="383" t="e">
        <f>IF(VLOOKUP($A11,c_all,#REF!,FALSE)="","",VLOOKUP($A11,c_all,#REF!,FALSE))</f>
        <v>#REF!</v>
      </c>
      <c r="E11" s="384"/>
      <c r="F11" s="380" t="e">
        <f>IF(VLOOKUP($A11,c_all,#REF!,FALSE)="","",VLOOKUP($A11,c_all,#REF!,FALSE))</f>
        <v>#REF!</v>
      </c>
      <c r="G11" s="381"/>
      <c r="H11" s="382">
        <f t="shared" si="0"/>
        <v>0</v>
      </c>
      <c r="I11" s="384" t="e">
        <f>IF(VLOOKUP($A11,c_all,#REF!,FALSE)="","",VLOOKUP($A11,c_all,#REF!,FALSE))</f>
        <v>#REF!</v>
      </c>
      <c r="J11" s="380" t="e">
        <f>IF(VLOOKUP($A11,c_all,#REF!,FALSE)="","",VLOOKUP($A11,c_all,#REF!,FALSE))</f>
        <v>#REF!</v>
      </c>
      <c r="K11" s="381" t="e">
        <f>IF(VLOOKUP($A11,c_all,#REF!,FALSE)="","",VLOOKUP($A11,c_all,#REF!,FALSE))</f>
        <v>#REF!</v>
      </c>
      <c r="L11" s="382" t="e">
        <f t="shared" si="1"/>
        <v>#REF!</v>
      </c>
    </row>
    <row r="12" spans="1:12" ht="15.75" customHeight="1">
      <c r="A12" s="399">
        <f t="shared" si="2"/>
        <v>8</v>
      </c>
      <c r="B12" s="396" t="e">
        <f>IF(VLOOKUP($A12,c_all,#REF!,FALSE)="","",VLOOKUP($A12,c_all,#REF!,FALSE))</f>
        <v>#REF!</v>
      </c>
      <c r="C12" s="380" t="e">
        <f>IF(VLOOKUP($A12,c_all,#REF!,FALSE)="","",VLOOKUP($A12,c_all,#REF!,FALSE))</f>
        <v>#REF!</v>
      </c>
      <c r="D12" s="383" t="e">
        <f>IF(VLOOKUP($A12,c_all,#REF!,FALSE)="","",VLOOKUP($A12,c_all,#REF!,FALSE))</f>
        <v>#REF!</v>
      </c>
      <c r="E12" s="384"/>
      <c r="F12" s="380" t="e">
        <f>IF(VLOOKUP($A12,c_all,#REF!,FALSE)="","",VLOOKUP($A12,c_all,#REF!,FALSE))</f>
        <v>#REF!</v>
      </c>
      <c r="G12" s="381"/>
      <c r="H12" s="382">
        <f t="shared" si="0"/>
        <v>0</v>
      </c>
      <c r="I12" s="384" t="e">
        <f>IF(VLOOKUP($A12,c_all,#REF!,FALSE)="","",VLOOKUP($A12,c_all,#REF!,FALSE))</f>
        <v>#REF!</v>
      </c>
      <c r="J12" s="380" t="e">
        <f>IF(VLOOKUP($A12,c_all,#REF!,FALSE)="","",VLOOKUP($A12,c_all,#REF!,FALSE))</f>
        <v>#REF!</v>
      </c>
      <c r="K12" s="381" t="e">
        <f>IF(VLOOKUP($A12,c_all,#REF!,FALSE)="","",VLOOKUP($A12,c_all,#REF!,FALSE))</f>
        <v>#REF!</v>
      </c>
      <c r="L12" s="382" t="e">
        <f t="shared" si="1"/>
        <v>#REF!</v>
      </c>
    </row>
    <row r="13" spans="1:12" ht="15.75" customHeight="1">
      <c r="A13" s="399">
        <f t="shared" si="2"/>
        <v>9</v>
      </c>
      <c r="B13" s="396" t="e">
        <f>IF(VLOOKUP($A13,c_all,#REF!,FALSE)="","",VLOOKUP($A13,c_all,#REF!,FALSE))</f>
        <v>#REF!</v>
      </c>
      <c r="C13" s="380" t="e">
        <f>IF(VLOOKUP($A13,c_all,#REF!,FALSE)="","",VLOOKUP($A13,c_all,#REF!,FALSE))</f>
        <v>#REF!</v>
      </c>
      <c r="D13" s="383" t="e">
        <f>IF(VLOOKUP($A13,c_all,#REF!,FALSE)="","",VLOOKUP($A13,c_all,#REF!,FALSE))</f>
        <v>#REF!</v>
      </c>
      <c r="E13" s="384"/>
      <c r="F13" s="380" t="e">
        <f>IF(VLOOKUP($A13,c_all,#REF!,FALSE)="","",VLOOKUP($A13,c_all,#REF!,FALSE))</f>
        <v>#REF!</v>
      </c>
      <c r="G13" s="381"/>
      <c r="H13" s="382">
        <f t="shared" si="0"/>
        <v>0</v>
      </c>
      <c r="I13" s="384" t="e">
        <f>IF(VLOOKUP($A13,c_all,#REF!,FALSE)="","",VLOOKUP($A13,c_all,#REF!,FALSE))</f>
        <v>#REF!</v>
      </c>
      <c r="J13" s="380" t="e">
        <f>IF(VLOOKUP($A13,c_all,#REF!,FALSE)="","",VLOOKUP($A13,c_all,#REF!,FALSE))</f>
        <v>#REF!</v>
      </c>
      <c r="K13" s="381" t="e">
        <f>IF(VLOOKUP($A13,c_all,#REF!,FALSE)="","",VLOOKUP($A13,c_all,#REF!,FALSE))</f>
        <v>#REF!</v>
      </c>
      <c r="L13" s="382" t="e">
        <f t="shared" si="1"/>
        <v>#REF!</v>
      </c>
    </row>
    <row r="14" spans="1:12" ht="15.75" customHeight="1">
      <c r="A14" s="399">
        <f t="shared" si="2"/>
        <v>10</v>
      </c>
      <c r="B14" s="396" t="e">
        <f>IF(VLOOKUP($A14,c_all,#REF!,FALSE)="","",VLOOKUP($A14,c_all,#REF!,FALSE))</f>
        <v>#REF!</v>
      </c>
      <c r="C14" s="380" t="e">
        <f>IF(VLOOKUP($A14,c_all,#REF!,FALSE)="","",VLOOKUP($A14,c_all,#REF!,FALSE))</f>
        <v>#REF!</v>
      </c>
      <c r="D14" s="383" t="e">
        <f>IF(VLOOKUP($A14,c_all,#REF!,FALSE)="","",VLOOKUP($A14,c_all,#REF!,FALSE))</f>
        <v>#REF!</v>
      </c>
      <c r="E14" s="384"/>
      <c r="F14" s="380" t="e">
        <f>IF(VLOOKUP($A14,c_all,#REF!,FALSE)="","",VLOOKUP($A14,c_all,#REF!,FALSE))</f>
        <v>#REF!</v>
      </c>
      <c r="G14" s="381"/>
      <c r="H14" s="382">
        <f t="shared" si="0"/>
        <v>0</v>
      </c>
      <c r="I14" s="384" t="e">
        <f>IF(VLOOKUP($A14,c_all,#REF!,FALSE)="","",VLOOKUP($A14,c_all,#REF!,FALSE))</f>
        <v>#REF!</v>
      </c>
      <c r="J14" s="380" t="e">
        <f>IF(VLOOKUP($A14,c_all,#REF!,FALSE)="","",VLOOKUP($A14,c_all,#REF!,FALSE))</f>
        <v>#REF!</v>
      </c>
      <c r="K14" s="381" t="e">
        <f>IF(VLOOKUP($A14,c_all,#REF!,FALSE)="","",VLOOKUP($A14,c_all,#REF!,FALSE))</f>
        <v>#REF!</v>
      </c>
      <c r="L14" s="382" t="e">
        <f t="shared" si="1"/>
        <v>#REF!</v>
      </c>
    </row>
    <row r="15" spans="1:12" ht="15.75" customHeight="1">
      <c r="A15" s="399">
        <f t="shared" si="2"/>
        <v>11</v>
      </c>
      <c r="B15" s="396" t="e">
        <f>IF(VLOOKUP($A15,c_all,#REF!,FALSE)="","",VLOOKUP($A15,c_all,#REF!,FALSE))</f>
        <v>#REF!</v>
      </c>
      <c r="C15" s="380" t="e">
        <f>IF(VLOOKUP($A15,c_all,#REF!,FALSE)="","",VLOOKUP($A15,c_all,#REF!,FALSE))</f>
        <v>#REF!</v>
      </c>
      <c r="D15" s="383" t="e">
        <f>IF(VLOOKUP($A15,c_all,#REF!,FALSE)="","",VLOOKUP($A15,c_all,#REF!,FALSE))</f>
        <v>#REF!</v>
      </c>
      <c r="E15" s="384"/>
      <c r="F15" s="380" t="e">
        <f>IF(VLOOKUP($A15,c_all,#REF!,FALSE)="","",VLOOKUP($A15,c_all,#REF!,FALSE))</f>
        <v>#REF!</v>
      </c>
      <c r="G15" s="381"/>
      <c r="H15" s="382">
        <f t="shared" si="0"/>
        <v>0</v>
      </c>
      <c r="I15" s="384" t="e">
        <f>IF(VLOOKUP($A15,c_all,#REF!,FALSE)="","",VLOOKUP($A15,c_all,#REF!,FALSE))</f>
        <v>#REF!</v>
      </c>
      <c r="J15" s="380" t="e">
        <f>IF(VLOOKUP($A15,c_all,#REF!,FALSE)="","",VLOOKUP($A15,c_all,#REF!,FALSE))</f>
        <v>#REF!</v>
      </c>
      <c r="K15" s="381" t="e">
        <f>IF(VLOOKUP($A15,c_all,#REF!,FALSE)="","",VLOOKUP($A15,c_all,#REF!,FALSE))</f>
        <v>#REF!</v>
      </c>
      <c r="L15" s="382" t="e">
        <f t="shared" si="1"/>
        <v>#REF!</v>
      </c>
    </row>
    <row r="16" spans="1:12" ht="15.75" customHeight="1">
      <c r="A16" s="399">
        <f t="shared" si="2"/>
        <v>12</v>
      </c>
      <c r="B16" s="396" t="e">
        <f>IF(VLOOKUP($A16,c_all,#REF!,FALSE)="","",VLOOKUP($A16,c_all,#REF!,FALSE))</f>
        <v>#REF!</v>
      </c>
      <c r="C16" s="380" t="e">
        <f>IF(VLOOKUP($A16,c_all,#REF!,FALSE)="","",VLOOKUP($A16,c_all,#REF!,FALSE))</f>
        <v>#REF!</v>
      </c>
      <c r="D16" s="383" t="e">
        <f>IF(VLOOKUP($A16,c_all,#REF!,FALSE)="","",VLOOKUP($A16,c_all,#REF!,FALSE))</f>
        <v>#REF!</v>
      </c>
      <c r="E16" s="384"/>
      <c r="F16" s="380" t="e">
        <f>IF(VLOOKUP($A16,c_all,#REF!,FALSE)="","",VLOOKUP($A16,c_all,#REF!,FALSE))</f>
        <v>#REF!</v>
      </c>
      <c r="G16" s="381"/>
      <c r="H16" s="382">
        <f t="shared" si="0"/>
        <v>0</v>
      </c>
      <c r="I16" s="384" t="e">
        <f>IF(VLOOKUP($A16,c_all,#REF!,FALSE)="","",VLOOKUP($A16,c_all,#REF!,FALSE))</f>
        <v>#REF!</v>
      </c>
      <c r="J16" s="380" t="e">
        <f>IF(VLOOKUP($A16,c_all,#REF!,FALSE)="","",VLOOKUP($A16,c_all,#REF!,FALSE))</f>
        <v>#REF!</v>
      </c>
      <c r="K16" s="381" t="e">
        <f>IF(VLOOKUP($A16,c_all,#REF!,FALSE)="","",VLOOKUP($A16,c_all,#REF!,FALSE))</f>
        <v>#REF!</v>
      </c>
      <c r="L16" s="382" t="e">
        <f t="shared" si="1"/>
        <v>#REF!</v>
      </c>
    </row>
    <row r="17" spans="1:12" ht="15.75" customHeight="1">
      <c r="A17" s="400">
        <v>13</v>
      </c>
      <c r="B17" s="401" t="e">
        <f>IF(VLOOKUP($A17,c_all,#REF!,FALSE)="","",VLOOKUP($A17,c_all,#REF!,FALSE))</f>
        <v>#REF!</v>
      </c>
      <c r="C17" s="402" t="e">
        <f>IF(VLOOKUP($A17,c_all,#REF!,FALSE)="","",VLOOKUP($A17,c_all,#REF!,FALSE))</f>
        <v>#REF!</v>
      </c>
      <c r="D17" s="403" t="e">
        <f>IF(VLOOKUP($A17,c_all,#REF!,FALSE)="","",VLOOKUP($A17,c_all,#REF!,FALSE))</f>
        <v>#REF!</v>
      </c>
      <c r="E17" s="404" t="e">
        <f>IF(VLOOKUP($A17,c_all,#REF!,FALSE)="","",VLOOKUP($A17,c_all,#REF!,FALSE))</f>
        <v>#REF!</v>
      </c>
      <c r="F17" s="402" t="e">
        <f>IF(VLOOKUP($A17,c_all,#REF!,FALSE)="","",VLOOKUP($A17,c_all,#REF!,FALSE))</f>
        <v>#REF!</v>
      </c>
      <c r="G17" s="405"/>
      <c r="H17" s="406" t="e">
        <f t="shared" si="0"/>
        <v>#REF!</v>
      </c>
      <c r="I17" s="404" t="e">
        <f>IF(VLOOKUP($A17,c_all,#REF!,FALSE)="","",VLOOKUP($A17,c_all,#REF!,FALSE))</f>
        <v>#REF!</v>
      </c>
      <c r="J17" s="402" t="e">
        <f>IF(VLOOKUP($A17,c_all,#REF!,FALSE)="","",VLOOKUP($A17,c_all,#REF!,FALSE))</f>
        <v>#REF!</v>
      </c>
      <c r="K17" s="405" t="e">
        <f>IF(VLOOKUP($A17,c_all,#REF!,FALSE)="","",VLOOKUP($A17,c_all,#REF!,FALSE))</f>
        <v>#REF!</v>
      </c>
      <c r="L17" s="406" t="e">
        <f t="shared" si="1"/>
        <v>#REF!</v>
      </c>
    </row>
    <row r="18" spans="1:12" ht="15.75" customHeight="1">
      <c r="A18" s="407"/>
      <c r="B18" s="408" t="s">
        <v>668</v>
      </c>
      <c r="C18" s="409"/>
      <c r="D18" s="410"/>
      <c r="E18" s="411"/>
      <c r="F18" s="409"/>
      <c r="G18" s="409"/>
      <c r="H18" s="412" t="e">
        <f>SUM(H5:H17)</f>
        <v>#REF!</v>
      </c>
      <c r="I18" s="411"/>
      <c r="J18" s="409"/>
      <c r="K18" s="409"/>
      <c r="L18" s="412" t="e">
        <f>SUM(L5:L17)</f>
        <v>#REF!</v>
      </c>
    </row>
  </sheetData>
  <sheetProtection/>
  <mergeCells count="2">
    <mergeCell ref="E3:H3"/>
    <mergeCell ref="I3:L3"/>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J54"/>
  <sheetViews>
    <sheetView view="pageBreakPreview" zoomScaleSheetLayoutView="100" zoomScalePageLayoutView="0" workbookViewId="0" topLeftCell="A13">
      <selection activeCell="I5" sqref="I5"/>
    </sheetView>
  </sheetViews>
  <sheetFormatPr defaultColWidth="9.375" defaultRowHeight="18.75" customHeight="1"/>
  <cols>
    <col min="1" max="1" width="4.625" style="195" customWidth="1"/>
    <col min="2" max="2" width="11.625" style="195" customWidth="1"/>
    <col min="3" max="3" width="27.625" style="195" customWidth="1"/>
    <col min="4" max="4" width="4.625" style="195" customWidth="1"/>
    <col min="5" max="5" width="3.625" style="195" customWidth="1"/>
    <col min="6" max="9" width="8.625" style="195" customWidth="1"/>
    <col min="10" max="10" width="50.625" style="195" customWidth="1"/>
    <col min="11" max="16384" width="9.375" style="195" customWidth="1"/>
  </cols>
  <sheetData>
    <row r="1" spans="4:9" s="196" customFormat="1" ht="18.75" customHeight="1">
      <c r="D1" s="564" t="e">
        <f>#REF!&amp;#REF!&amp;"　　実績見積"</f>
        <v>#REF!</v>
      </c>
      <c r="E1" s="564"/>
      <c r="F1" s="564"/>
      <c r="G1" s="564"/>
      <c r="H1" s="564"/>
      <c r="I1" s="564"/>
    </row>
    <row r="2" spans="4:10" ht="18.75" customHeight="1">
      <c r="D2" s="196"/>
      <c r="E2" s="196"/>
      <c r="F2" s="196"/>
      <c r="G2" s="196"/>
      <c r="H2" s="196"/>
      <c r="I2" s="196"/>
      <c r="J2" s="196"/>
    </row>
    <row r="3" spans="2:10" ht="18.75" customHeight="1">
      <c r="B3" s="562" t="s">
        <v>53</v>
      </c>
      <c r="C3" s="562"/>
      <c r="D3" s="565" t="s">
        <v>766</v>
      </c>
      <c r="E3" s="566"/>
      <c r="F3" s="569" t="s">
        <v>411</v>
      </c>
      <c r="G3" s="571" t="s">
        <v>416</v>
      </c>
      <c r="H3" s="569" t="s">
        <v>412</v>
      </c>
      <c r="I3" s="569" t="s">
        <v>440</v>
      </c>
      <c r="J3" s="562" t="s">
        <v>765</v>
      </c>
    </row>
    <row r="4" spans="2:10" s="196" customFormat="1" ht="18.75" customHeight="1">
      <c r="B4" s="563"/>
      <c r="C4" s="563"/>
      <c r="D4" s="567"/>
      <c r="E4" s="568"/>
      <c r="F4" s="570"/>
      <c r="G4" s="572"/>
      <c r="H4" s="570"/>
      <c r="I4" s="570"/>
      <c r="J4" s="563"/>
    </row>
    <row r="5" spans="2:10" ht="18.75" customHeight="1">
      <c r="B5" s="197" t="s">
        <v>56</v>
      </c>
      <c r="C5" s="198" t="s">
        <v>57</v>
      </c>
      <c r="D5" s="221"/>
      <c r="E5" s="222"/>
      <c r="F5" s="198"/>
      <c r="G5" s="198"/>
      <c r="H5" s="198"/>
      <c r="I5" s="198"/>
      <c r="J5" s="198"/>
    </row>
    <row r="6" spans="2:10" ht="18.75" customHeight="1">
      <c r="B6" s="199"/>
      <c r="C6" s="200" t="s">
        <v>58</v>
      </c>
      <c r="D6" s="223"/>
      <c r="E6" s="201"/>
      <c r="F6" s="200"/>
      <c r="G6" s="200"/>
      <c r="H6" s="200"/>
      <c r="I6" s="200"/>
      <c r="J6" s="200"/>
    </row>
    <row r="7" spans="2:10" ht="18.75" customHeight="1">
      <c r="B7" s="199"/>
      <c r="C7" s="200" t="s">
        <v>59</v>
      </c>
      <c r="D7" s="223"/>
      <c r="E7" s="201"/>
      <c r="F7" s="200"/>
      <c r="G7" s="200"/>
      <c r="H7" s="200"/>
      <c r="I7" s="200"/>
      <c r="J7" s="200"/>
    </row>
    <row r="8" spans="2:10" ht="18.75" customHeight="1">
      <c r="B8" s="199"/>
      <c r="C8" s="200" t="s">
        <v>60</v>
      </c>
      <c r="D8" s="223"/>
      <c r="E8" s="201"/>
      <c r="F8" s="200"/>
      <c r="G8" s="200"/>
      <c r="H8" s="200"/>
      <c r="I8" s="200"/>
      <c r="J8" s="200"/>
    </row>
    <row r="9" spans="2:10" ht="18.75" customHeight="1">
      <c r="B9" s="199"/>
      <c r="C9" s="200" t="s">
        <v>61</v>
      </c>
      <c r="D9" s="223"/>
      <c r="E9" s="201"/>
      <c r="F9" s="200"/>
      <c r="G9" s="200"/>
      <c r="H9" s="200"/>
      <c r="I9" s="200"/>
      <c r="J9" s="200"/>
    </row>
    <row r="10" spans="2:10" ht="18.75" customHeight="1">
      <c r="B10" s="202"/>
      <c r="C10" s="203" t="s">
        <v>710</v>
      </c>
      <c r="D10" s="224"/>
      <c r="E10" s="225"/>
      <c r="F10" s="203"/>
      <c r="G10" s="203"/>
      <c r="H10" s="203"/>
      <c r="I10" s="203"/>
      <c r="J10" s="203"/>
    </row>
    <row r="11" spans="2:10" ht="18.75" customHeight="1">
      <c r="B11" s="199"/>
      <c r="C11" s="204" t="s">
        <v>393</v>
      </c>
      <c r="D11" s="226"/>
      <c r="E11" s="227"/>
      <c r="F11" s="204"/>
      <c r="G11" s="204"/>
      <c r="H11" s="204"/>
      <c r="I11" s="204"/>
      <c r="J11" s="204"/>
    </row>
    <row r="12" spans="2:10" ht="18.75" customHeight="1">
      <c r="B12" s="199"/>
      <c r="C12" s="205" t="s">
        <v>711</v>
      </c>
      <c r="D12" s="228"/>
      <c r="E12" s="229"/>
      <c r="F12" s="205"/>
      <c r="G12" s="205"/>
      <c r="H12" s="205"/>
      <c r="I12" s="205"/>
      <c r="J12" s="205"/>
    </row>
    <row r="13" spans="2:10" ht="18.75" customHeight="1">
      <c r="B13" s="199"/>
      <c r="C13" s="206" t="s">
        <v>712</v>
      </c>
      <c r="D13" s="230"/>
      <c r="E13" s="231"/>
      <c r="F13" s="206"/>
      <c r="G13" s="206"/>
      <c r="H13" s="206"/>
      <c r="I13" s="206"/>
      <c r="J13" s="206"/>
    </row>
    <row r="14" spans="2:10" ht="18.75" customHeight="1">
      <c r="B14" s="199"/>
      <c r="C14" s="207" t="s">
        <v>713</v>
      </c>
      <c r="D14" s="232"/>
      <c r="E14" s="233"/>
      <c r="F14" s="207"/>
      <c r="G14" s="207"/>
      <c r="H14" s="207"/>
      <c r="I14" s="207"/>
      <c r="J14" s="207"/>
    </row>
    <row r="15" spans="2:10" ht="18.75" customHeight="1">
      <c r="B15" s="199"/>
      <c r="C15" s="208" t="s">
        <v>714</v>
      </c>
      <c r="D15" s="234"/>
      <c r="E15" s="209"/>
      <c r="F15" s="208"/>
      <c r="G15" s="208"/>
      <c r="H15" s="208"/>
      <c r="I15" s="208"/>
      <c r="J15" s="208"/>
    </row>
    <row r="16" spans="2:10" ht="18.75" customHeight="1">
      <c r="B16" s="199"/>
      <c r="C16" s="210" t="s">
        <v>715</v>
      </c>
      <c r="D16" s="235"/>
      <c r="E16" s="236"/>
      <c r="F16" s="210"/>
      <c r="G16" s="210"/>
      <c r="H16" s="210"/>
      <c r="I16" s="210"/>
      <c r="J16" s="210"/>
    </row>
    <row r="17" spans="2:10" ht="18.75" customHeight="1">
      <c r="B17" s="199"/>
      <c r="C17" s="204" t="s">
        <v>394</v>
      </c>
      <c r="D17" s="237"/>
      <c r="E17" s="238"/>
      <c r="F17" s="211"/>
      <c r="G17" s="211"/>
      <c r="H17" s="211"/>
      <c r="I17" s="211"/>
      <c r="J17" s="211"/>
    </row>
    <row r="18" spans="2:10" ht="18.75" customHeight="1">
      <c r="B18" s="199"/>
      <c r="C18" s="212" t="s">
        <v>716</v>
      </c>
      <c r="D18" s="232"/>
      <c r="E18" s="233"/>
      <c r="F18" s="207"/>
      <c r="G18" s="207"/>
      <c r="H18" s="207"/>
      <c r="I18" s="207"/>
      <c r="J18" s="207"/>
    </row>
    <row r="19" spans="2:10" ht="18.75" customHeight="1">
      <c r="B19" s="199"/>
      <c r="C19" s="213" t="s">
        <v>660</v>
      </c>
      <c r="D19" s="235"/>
      <c r="E19" s="236"/>
      <c r="F19" s="210"/>
      <c r="G19" s="210"/>
      <c r="H19" s="210"/>
      <c r="I19" s="210"/>
      <c r="J19" s="210"/>
    </row>
    <row r="20" spans="2:10" ht="18.75" customHeight="1">
      <c r="B20" s="199"/>
      <c r="C20" s="204" t="s">
        <v>661</v>
      </c>
      <c r="D20" s="237"/>
      <c r="E20" s="238"/>
      <c r="F20" s="211"/>
      <c r="G20" s="211"/>
      <c r="H20" s="211"/>
      <c r="I20" s="211"/>
      <c r="J20" s="211"/>
    </row>
    <row r="21" spans="2:10" ht="18.75" customHeight="1">
      <c r="B21" s="199"/>
      <c r="C21" s="204" t="s">
        <v>720</v>
      </c>
      <c r="D21" s="237"/>
      <c r="E21" s="238"/>
      <c r="F21" s="211"/>
      <c r="G21" s="211"/>
      <c r="H21" s="211"/>
      <c r="I21" s="211"/>
      <c r="J21" s="211"/>
    </row>
    <row r="22" spans="2:10" ht="18.75" customHeight="1">
      <c r="B22" s="199"/>
      <c r="C22" s="214" t="s">
        <v>721</v>
      </c>
      <c r="D22" s="232"/>
      <c r="E22" s="233"/>
      <c r="F22" s="207"/>
      <c r="G22" s="207"/>
      <c r="H22" s="207"/>
      <c r="I22" s="207"/>
      <c r="J22" s="207"/>
    </row>
    <row r="23" spans="2:10" ht="18.75" customHeight="1">
      <c r="B23" s="199"/>
      <c r="C23" s="215" t="s">
        <v>722</v>
      </c>
      <c r="D23" s="235"/>
      <c r="E23" s="236"/>
      <c r="F23" s="210"/>
      <c r="G23" s="210"/>
      <c r="H23" s="210"/>
      <c r="I23" s="210"/>
      <c r="J23" s="210"/>
    </row>
    <row r="24" spans="2:10" ht="18.75" customHeight="1">
      <c r="B24" s="216"/>
      <c r="C24" s="204" t="s">
        <v>47</v>
      </c>
      <c r="D24" s="237"/>
      <c r="E24" s="238"/>
      <c r="F24" s="211"/>
      <c r="G24" s="211"/>
      <c r="H24" s="211"/>
      <c r="I24" s="211"/>
      <c r="J24" s="211"/>
    </row>
    <row r="25" spans="2:10" ht="18.75" customHeight="1">
      <c r="B25" s="199"/>
      <c r="C25" s="197" t="s">
        <v>413</v>
      </c>
      <c r="D25" s="239"/>
      <c r="E25" s="240"/>
      <c r="F25" s="217"/>
      <c r="G25" s="217"/>
      <c r="H25" s="217"/>
      <c r="I25" s="217"/>
      <c r="J25" s="217"/>
    </row>
    <row r="26" spans="2:10" ht="18.75" customHeight="1">
      <c r="B26" s="199"/>
      <c r="C26" s="199" t="s">
        <v>414</v>
      </c>
      <c r="D26" s="234"/>
      <c r="E26" s="209"/>
      <c r="F26" s="208"/>
      <c r="G26" s="208"/>
      <c r="H26" s="208"/>
      <c r="I26" s="208"/>
      <c r="J26" s="208"/>
    </row>
    <row r="27" spans="2:10" ht="18.75" customHeight="1">
      <c r="B27" s="218"/>
      <c r="C27" s="218" t="s">
        <v>442</v>
      </c>
      <c r="D27" s="241"/>
      <c r="E27" s="242"/>
      <c r="F27" s="219"/>
      <c r="G27" s="219"/>
      <c r="H27" s="219"/>
      <c r="I27" s="219"/>
      <c r="J27" s="219"/>
    </row>
    <row r="28" spans="2:10" ht="18.75" customHeight="1">
      <c r="B28" s="204" t="s">
        <v>725</v>
      </c>
      <c r="C28" s="204" t="s">
        <v>396</v>
      </c>
      <c r="D28" s="237"/>
      <c r="E28" s="238"/>
      <c r="F28" s="211"/>
      <c r="G28" s="211"/>
      <c r="H28" s="211"/>
      <c r="I28" s="211"/>
      <c r="J28" s="211"/>
    </row>
    <row r="29" spans="2:10" ht="18.75" customHeight="1">
      <c r="B29" s="218" t="s">
        <v>48</v>
      </c>
      <c r="C29" s="218" t="s">
        <v>48</v>
      </c>
      <c r="D29" s="241"/>
      <c r="E29" s="242"/>
      <c r="F29" s="219"/>
      <c r="G29" s="219"/>
      <c r="H29" s="219"/>
      <c r="I29" s="219"/>
      <c r="J29" s="219"/>
    </row>
    <row r="30" spans="2:10" ht="18.75" customHeight="1">
      <c r="B30" s="220"/>
      <c r="C30" s="220"/>
      <c r="D30" s="220"/>
      <c r="E30" s="220"/>
      <c r="F30" s="220"/>
      <c r="G30" s="220"/>
      <c r="H30" s="220"/>
      <c r="I30" s="220"/>
      <c r="J30" s="220"/>
    </row>
    <row r="31" spans="2:10" ht="18.75" customHeight="1">
      <c r="B31" s="220" t="s">
        <v>726</v>
      </c>
      <c r="C31" s="220"/>
      <c r="D31" s="220"/>
      <c r="E31" s="220"/>
      <c r="F31" s="220"/>
      <c r="G31" s="220"/>
      <c r="H31" s="220"/>
      <c r="I31" s="220"/>
      <c r="J31" s="220"/>
    </row>
    <row r="32" spans="2:10" ht="18.75" customHeight="1">
      <c r="B32" s="220" t="s">
        <v>770</v>
      </c>
      <c r="C32" s="220"/>
      <c r="D32" s="220"/>
      <c r="E32" s="220"/>
      <c r="F32" s="220"/>
      <c r="G32" s="220"/>
      <c r="H32" s="220"/>
      <c r="I32" s="220"/>
      <c r="J32" s="220"/>
    </row>
    <row r="33" spans="2:10" ht="18.75" customHeight="1">
      <c r="B33" s="220" t="s">
        <v>771</v>
      </c>
      <c r="C33" s="220"/>
      <c r="D33" s="220"/>
      <c r="E33" s="220"/>
      <c r="F33" s="220"/>
      <c r="G33" s="220"/>
      <c r="H33" s="220"/>
      <c r="I33" s="220"/>
      <c r="J33" s="220"/>
    </row>
    <row r="34" spans="2:10" ht="18.75" customHeight="1">
      <c r="B34" s="220" t="s">
        <v>510</v>
      </c>
      <c r="C34" s="220"/>
      <c r="D34" s="220"/>
      <c r="E34" s="220"/>
      <c r="F34" s="220"/>
      <c r="G34" s="220"/>
      <c r="H34" s="220"/>
      <c r="I34" s="220"/>
      <c r="J34" s="220"/>
    </row>
    <row r="35" spans="2:10" ht="18.75" customHeight="1">
      <c r="B35" s="220" t="s">
        <v>409</v>
      </c>
      <c r="C35" s="220"/>
      <c r="D35" s="220"/>
      <c r="E35" s="220"/>
      <c r="F35" s="220"/>
      <c r="G35" s="220"/>
      <c r="H35" s="220"/>
      <c r="I35" s="220"/>
      <c r="J35" s="220"/>
    </row>
    <row r="36" spans="2:10" ht="18.75" customHeight="1">
      <c r="B36" s="220" t="s">
        <v>410</v>
      </c>
      <c r="C36" s="220"/>
      <c r="D36" s="220"/>
      <c r="E36" s="220"/>
      <c r="F36" s="220"/>
      <c r="G36" s="220"/>
      <c r="H36" s="220"/>
      <c r="I36" s="220"/>
      <c r="J36" s="220"/>
    </row>
    <row r="37" spans="2:10" ht="18.75" customHeight="1">
      <c r="B37" s="220"/>
      <c r="C37" s="220"/>
      <c r="D37" s="220"/>
      <c r="E37" s="220"/>
      <c r="F37" s="220"/>
      <c r="G37" s="220"/>
      <c r="H37" s="220"/>
      <c r="I37" s="220"/>
      <c r="J37" s="220"/>
    </row>
    <row r="38" spans="2:10" ht="18.75" customHeight="1">
      <c r="B38" s="220"/>
      <c r="C38" s="220"/>
      <c r="D38" s="220"/>
      <c r="E38" s="220"/>
      <c r="F38" s="220"/>
      <c r="G38" s="220"/>
      <c r="H38" s="220"/>
      <c r="I38" s="220"/>
      <c r="J38" s="220"/>
    </row>
    <row r="39" spans="2:10" ht="18.75" customHeight="1">
      <c r="B39" s="220"/>
      <c r="C39" s="220"/>
      <c r="D39" s="220"/>
      <c r="E39" s="220"/>
      <c r="F39" s="220"/>
      <c r="G39" s="220"/>
      <c r="H39" s="220"/>
      <c r="I39" s="220"/>
      <c r="J39" s="220"/>
    </row>
    <row r="40" spans="2:10" ht="18.75" customHeight="1">
      <c r="B40" s="220"/>
      <c r="C40" s="220"/>
      <c r="D40" s="220"/>
      <c r="E40" s="220"/>
      <c r="F40" s="220"/>
      <c r="G40" s="220"/>
      <c r="H40" s="220"/>
      <c r="I40" s="220"/>
      <c r="J40" s="220"/>
    </row>
    <row r="41" spans="2:10" ht="18.75" customHeight="1">
      <c r="B41" s="220"/>
      <c r="C41" s="220"/>
      <c r="D41" s="220"/>
      <c r="E41" s="220"/>
      <c r="F41" s="220"/>
      <c r="G41" s="220"/>
      <c r="H41" s="220"/>
      <c r="I41" s="220"/>
      <c r="J41" s="220"/>
    </row>
    <row r="42" spans="2:10" ht="18.75" customHeight="1">
      <c r="B42" s="220"/>
      <c r="C42" s="220"/>
      <c r="D42" s="220"/>
      <c r="E42" s="220"/>
      <c r="F42" s="220"/>
      <c r="G42" s="220"/>
      <c r="H42" s="220"/>
      <c r="I42" s="220"/>
      <c r="J42" s="220"/>
    </row>
    <row r="43" spans="2:10" ht="18.75" customHeight="1">
      <c r="B43" s="220"/>
      <c r="C43" s="220"/>
      <c r="D43" s="220"/>
      <c r="E43" s="220"/>
      <c r="F43" s="220"/>
      <c r="G43" s="220"/>
      <c r="H43" s="220"/>
      <c r="I43" s="220"/>
      <c r="J43" s="220"/>
    </row>
    <row r="44" spans="2:10" ht="18.75" customHeight="1">
      <c r="B44" s="220"/>
      <c r="C44" s="220"/>
      <c r="D44" s="220"/>
      <c r="E44" s="220"/>
      <c r="F44" s="220"/>
      <c r="G44" s="220"/>
      <c r="H44" s="220"/>
      <c r="I44" s="220"/>
      <c r="J44" s="220"/>
    </row>
    <row r="45" spans="2:10" ht="18.75" customHeight="1">
      <c r="B45" s="220"/>
      <c r="C45" s="220"/>
      <c r="D45" s="220"/>
      <c r="E45" s="220"/>
      <c r="F45" s="220"/>
      <c r="G45" s="220"/>
      <c r="H45" s="220"/>
      <c r="I45" s="220"/>
      <c r="J45" s="220"/>
    </row>
    <row r="46" spans="2:10" ht="18.75" customHeight="1">
      <c r="B46" s="220"/>
      <c r="C46" s="220"/>
      <c r="D46" s="220"/>
      <c r="E46" s="220"/>
      <c r="F46" s="220"/>
      <c r="G46" s="220"/>
      <c r="H46" s="220"/>
      <c r="I46" s="220"/>
      <c r="J46" s="220"/>
    </row>
    <row r="47" spans="2:10" ht="18.75" customHeight="1">
      <c r="B47" s="220"/>
      <c r="C47" s="220"/>
      <c r="D47" s="220"/>
      <c r="E47" s="220"/>
      <c r="F47" s="220"/>
      <c r="G47" s="220"/>
      <c r="H47" s="220"/>
      <c r="I47" s="220"/>
      <c r="J47" s="220"/>
    </row>
    <row r="48" spans="2:10" ht="18.75" customHeight="1">
      <c r="B48" s="220"/>
      <c r="C48" s="220"/>
      <c r="D48" s="220"/>
      <c r="E48" s="220"/>
      <c r="F48" s="220"/>
      <c r="G48" s="220"/>
      <c r="H48" s="220"/>
      <c r="I48" s="220"/>
      <c r="J48" s="220"/>
    </row>
    <row r="49" spans="2:10" ht="18.75" customHeight="1">
      <c r="B49" s="220"/>
      <c r="C49" s="220"/>
      <c r="D49" s="220"/>
      <c r="E49" s="220"/>
      <c r="F49" s="220"/>
      <c r="G49" s="220"/>
      <c r="H49" s="220"/>
      <c r="I49" s="220"/>
      <c r="J49" s="220"/>
    </row>
    <row r="50" spans="2:10" ht="18.75" customHeight="1">
      <c r="B50" s="220"/>
      <c r="C50" s="220"/>
      <c r="D50" s="220"/>
      <c r="E50" s="220"/>
      <c r="F50" s="220"/>
      <c r="G50" s="220"/>
      <c r="H50" s="220"/>
      <c r="I50" s="220"/>
      <c r="J50" s="220"/>
    </row>
    <row r="51" spans="2:10" ht="18.75" customHeight="1">
      <c r="B51" s="220"/>
      <c r="C51" s="220"/>
      <c r="D51" s="220"/>
      <c r="E51" s="220"/>
      <c r="F51" s="220"/>
      <c r="G51" s="220"/>
      <c r="H51" s="220"/>
      <c r="I51" s="220"/>
      <c r="J51" s="220"/>
    </row>
    <row r="52" spans="2:10" ht="18.75" customHeight="1">
      <c r="B52" s="220"/>
      <c r="C52" s="220"/>
      <c r="D52" s="220"/>
      <c r="E52" s="220"/>
      <c r="F52" s="220"/>
      <c r="G52" s="220"/>
      <c r="H52" s="220"/>
      <c r="I52" s="220"/>
      <c r="J52" s="220"/>
    </row>
    <row r="53" spans="2:10" ht="18.75" customHeight="1">
      <c r="B53" s="220"/>
      <c r="C53" s="220"/>
      <c r="D53" s="220"/>
      <c r="E53" s="220"/>
      <c r="F53" s="220"/>
      <c r="G53" s="220"/>
      <c r="H53" s="220"/>
      <c r="I53" s="220"/>
      <c r="J53" s="220"/>
    </row>
    <row r="54" spans="2:10" ht="18.75" customHeight="1">
      <c r="B54" s="220"/>
      <c r="C54" s="220"/>
      <c r="D54" s="220"/>
      <c r="E54" s="220"/>
      <c r="F54" s="220"/>
      <c r="G54" s="220"/>
      <c r="H54" s="220"/>
      <c r="I54" s="220"/>
      <c r="J54" s="220"/>
    </row>
  </sheetData>
  <sheetProtection/>
  <mergeCells count="8">
    <mergeCell ref="B3:C4"/>
    <mergeCell ref="D1:I1"/>
    <mergeCell ref="D3:E4"/>
    <mergeCell ref="J3:J4"/>
    <mergeCell ref="F3:F4"/>
    <mergeCell ref="G3:G4"/>
    <mergeCell ref="H3:H4"/>
    <mergeCell ref="I3:I4"/>
  </mergeCells>
  <printOptions/>
  <pageMargins left="0.7874015748031497" right="0.3937007874015748"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6:BJ382"/>
  <sheetViews>
    <sheetView view="pageBreakPreview" zoomScaleSheetLayoutView="100" zoomScalePageLayoutView="0" workbookViewId="0" topLeftCell="A57">
      <selection activeCell="D288" sqref="D288:BD288"/>
    </sheetView>
  </sheetViews>
  <sheetFormatPr defaultColWidth="1.625" defaultRowHeight="15.75" customHeight="1"/>
  <cols>
    <col min="1" max="16384" width="1.625" style="171" customWidth="1"/>
  </cols>
  <sheetData>
    <row r="6" spans="1:18" ht="15.75" customHeight="1">
      <c r="A6" s="672" t="e">
        <f>#REF!&amp;#REF!&amp;#REF!</f>
        <v>#REF!</v>
      </c>
      <c r="B6" s="672"/>
      <c r="C6" s="672"/>
      <c r="D6" s="672"/>
      <c r="E6" s="672"/>
      <c r="F6" s="672"/>
      <c r="G6" s="672"/>
      <c r="H6" s="672"/>
      <c r="I6" s="672"/>
      <c r="J6" s="672"/>
      <c r="K6" s="672"/>
      <c r="L6" s="672"/>
      <c r="M6" s="672"/>
      <c r="N6" s="672"/>
      <c r="O6" s="672"/>
      <c r="P6" s="672"/>
      <c r="Q6" s="672"/>
      <c r="R6" s="672"/>
    </row>
    <row r="7" spans="1:18" ht="15.75" customHeight="1">
      <c r="A7" s="672"/>
      <c r="B7" s="672"/>
      <c r="C7" s="672"/>
      <c r="D7" s="672"/>
      <c r="E7" s="672"/>
      <c r="F7" s="672"/>
      <c r="G7" s="672"/>
      <c r="H7" s="672"/>
      <c r="I7" s="672"/>
      <c r="J7" s="672"/>
      <c r="K7" s="672"/>
      <c r="L7" s="672"/>
      <c r="M7" s="672"/>
      <c r="N7" s="672"/>
      <c r="O7" s="672"/>
      <c r="P7" s="672"/>
      <c r="Q7" s="672"/>
      <c r="R7" s="672"/>
    </row>
    <row r="8" spans="1:18" ht="15.75" customHeight="1">
      <c r="A8" s="672"/>
      <c r="B8" s="672"/>
      <c r="C8" s="672"/>
      <c r="D8" s="672"/>
      <c r="E8" s="672"/>
      <c r="F8" s="672"/>
      <c r="G8" s="672"/>
      <c r="H8" s="672"/>
      <c r="I8" s="672"/>
      <c r="J8" s="672"/>
      <c r="K8" s="672"/>
      <c r="L8" s="672"/>
      <c r="M8" s="672"/>
      <c r="N8" s="672"/>
      <c r="O8" s="672"/>
      <c r="P8" s="672"/>
      <c r="Q8" s="672"/>
      <c r="R8" s="672"/>
    </row>
    <row r="18" spans="1:62" ht="15.75" customHeight="1">
      <c r="A18" s="573" t="e">
        <f>#REF!&amp;#REF!&amp;"　積算基準"</f>
        <v>#REF!</v>
      </c>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A18" s="573"/>
      <c r="BB18" s="573"/>
      <c r="BC18" s="573"/>
      <c r="BD18" s="573"/>
      <c r="BE18" s="573"/>
      <c r="BF18" s="573"/>
      <c r="BG18" s="573"/>
      <c r="BH18" s="317"/>
      <c r="BI18" s="317"/>
      <c r="BJ18" s="317"/>
    </row>
    <row r="19" spans="1:62" ht="15.75" customHeight="1">
      <c r="A19" s="573"/>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3"/>
      <c r="AZ19" s="573"/>
      <c r="BA19" s="573"/>
      <c r="BB19" s="573"/>
      <c r="BC19" s="573"/>
      <c r="BD19" s="573"/>
      <c r="BE19" s="573"/>
      <c r="BF19" s="573"/>
      <c r="BG19" s="573"/>
      <c r="BH19" s="317"/>
      <c r="BI19" s="317"/>
      <c r="BJ19" s="317"/>
    </row>
    <row r="20" spans="1:62" ht="15.75" customHeight="1">
      <c r="A20" s="573"/>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3"/>
      <c r="AZ20" s="573"/>
      <c r="BA20" s="573"/>
      <c r="BB20" s="573"/>
      <c r="BC20" s="573"/>
      <c r="BD20" s="573"/>
      <c r="BE20" s="573"/>
      <c r="BF20" s="573"/>
      <c r="BG20" s="573"/>
      <c r="BH20" s="317"/>
      <c r="BI20" s="317"/>
      <c r="BJ20" s="317"/>
    </row>
    <row r="21" spans="1:62" ht="15.75" customHeight="1">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row>
    <row r="22" spans="1:62" ht="15.75" customHeight="1">
      <c r="A22" s="317"/>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row>
    <row r="23" spans="1:62" ht="15.75" customHeight="1">
      <c r="A23" s="317"/>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row>
    <row r="44" spans="1:62" ht="15.75" customHeight="1">
      <c r="A44" s="574" t="e">
        <f>#REF!&amp;#REF!&amp;#REF!</f>
        <v>#REF!</v>
      </c>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418"/>
      <c r="BI44" s="418"/>
      <c r="BJ44" s="418"/>
    </row>
    <row r="45" spans="1:62" ht="15.75" customHeight="1">
      <c r="A45" s="574"/>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418"/>
      <c r="BI45" s="418"/>
      <c r="BJ45" s="418"/>
    </row>
    <row r="46" spans="1:62" ht="15.75" customHeight="1">
      <c r="A46" s="574"/>
      <c r="B46" s="574"/>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418"/>
      <c r="BI46" s="418"/>
      <c r="BJ46" s="418"/>
    </row>
    <row r="53" spans="1:62" ht="15.75" customHeight="1">
      <c r="A53" s="575" t="e">
        <f>#REF!&amp;#REF!&amp;"積算基準"</f>
        <v>#REF!</v>
      </c>
      <c r="B53" s="575"/>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419"/>
      <c r="BI53" s="419"/>
      <c r="BJ53" s="419"/>
    </row>
    <row r="54" spans="1:62" ht="15.75" customHeight="1">
      <c r="A54" s="575"/>
      <c r="B54" s="575"/>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5"/>
      <c r="BF54" s="575"/>
      <c r="BG54" s="575"/>
      <c r="BH54" s="419"/>
      <c r="BI54" s="419"/>
      <c r="BJ54" s="419"/>
    </row>
    <row r="55" s="414" customFormat="1" ht="15.75" customHeight="1"/>
    <row r="56" spans="1:57" s="414" customFormat="1" ht="15.75" customHeight="1">
      <c r="A56" s="577" t="s">
        <v>516</v>
      </c>
      <c r="B56" s="577"/>
      <c r="D56" s="576" t="s">
        <v>517</v>
      </c>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6"/>
      <c r="AY56" s="576"/>
      <c r="AZ56" s="576"/>
      <c r="BA56" s="576"/>
      <c r="BB56" s="576"/>
      <c r="BC56" s="576"/>
      <c r="BD56" s="576"/>
      <c r="BE56" s="576"/>
    </row>
    <row r="57" spans="6:57" s="414" customFormat="1" ht="15.75" customHeight="1">
      <c r="F57" s="576" t="e">
        <f>"この積算基準は，"&amp;#REF!&amp;#REF!&amp;"における"&amp;#REF!&amp;#REF!&amp;"の積算に適用する。"</f>
        <v>#REF!</v>
      </c>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6"/>
      <c r="AL57" s="576"/>
      <c r="AM57" s="576"/>
      <c r="AN57" s="576"/>
      <c r="AO57" s="576"/>
      <c r="AP57" s="576"/>
      <c r="AQ57" s="576"/>
      <c r="AR57" s="576"/>
      <c r="AS57" s="576"/>
      <c r="AT57" s="576"/>
      <c r="AU57" s="576"/>
      <c r="AV57" s="576"/>
      <c r="AW57" s="576"/>
      <c r="AX57" s="576"/>
      <c r="AY57" s="576"/>
      <c r="AZ57" s="576"/>
      <c r="BA57" s="576"/>
      <c r="BB57" s="576"/>
      <c r="BC57" s="576"/>
      <c r="BD57" s="576"/>
      <c r="BE57" s="576"/>
    </row>
    <row r="58" s="414" customFormat="1" ht="15.75" customHeight="1"/>
    <row r="59" s="414" customFormat="1" ht="15.75" customHeight="1"/>
    <row r="60" spans="1:57" s="414" customFormat="1" ht="15.75" customHeight="1">
      <c r="A60" s="577" t="s">
        <v>518</v>
      </c>
      <c r="B60" s="577"/>
      <c r="D60" s="576" t="s">
        <v>139</v>
      </c>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6"/>
      <c r="AY60" s="576"/>
      <c r="AZ60" s="576"/>
      <c r="BA60" s="576"/>
      <c r="BB60" s="576"/>
      <c r="BC60" s="576"/>
      <c r="BD60" s="576"/>
      <c r="BE60" s="576"/>
    </row>
    <row r="61" spans="3:57" s="414" customFormat="1" ht="15.75" customHeight="1">
      <c r="C61" s="609" t="s">
        <v>519</v>
      </c>
      <c r="D61" s="576"/>
      <c r="E61" s="576"/>
      <c r="F61" s="576" t="s">
        <v>140</v>
      </c>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6"/>
      <c r="AL61" s="576"/>
      <c r="AM61" s="576"/>
      <c r="AN61" s="576"/>
      <c r="AO61" s="576"/>
      <c r="AP61" s="576"/>
      <c r="AQ61" s="576"/>
      <c r="AR61" s="576"/>
      <c r="AS61" s="576"/>
      <c r="AT61" s="576"/>
      <c r="AU61" s="576"/>
      <c r="AV61" s="576"/>
      <c r="AW61" s="576"/>
      <c r="AX61" s="576"/>
      <c r="AY61" s="576"/>
      <c r="AZ61" s="576"/>
      <c r="BA61" s="576"/>
      <c r="BB61" s="576"/>
      <c r="BC61" s="576"/>
      <c r="BD61" s="576"/>
      <c r="BE61" s="576"/>
    </row>
    <row r="62" spans="38:44" ht="15.75" customHeight="1">
      <c r="AL62" s="556" t="s">
        <v>24</v>
      </c>
      <c r="AM62" s="556"/>
      <c r="AN62" s="556"/>
      <c r="AO62" s="556"/>
      <c r="AP62" s="556"/>
      <c r="AQ62" s="556"/>
      <c r="AR62" s="556"/>
    </row>
    <row r="63" spans="36:44" ht="15.75" customHeight="1">
      <c r="AJ63" s="172"/>
      <c r="AK63" s="173"/>
      <c r="AL63" s="556"/>
      <c r="AM63" s="556"/>
      <c r="AN63" s="556"/>
      <c r="AO63" s="556"/>
      <c r="AP63" s="556"/>
      <c r="AQ63" s="556"/>
      <c r="AR63" s="556"/>
    </row>
    <row r="64" spans="27:54" ht="15.75" customHeight="1">
      <c r="AA64" s="556" t="s">
        <v>25</v>
      </c>
      <c r="AB64" s="556"/>
      <c r="AC64" s="556"/>
      <c r="AD64" s="556"/>
      <c r="AE64" s="556"/>
      <c r="AF64" s="556"/>
      <c r="AG64" s="556"/>
      <c r="AH64" s="174"/>
      <c r="AI64" s="174"/>
      <c r="AJ64" s="175"/>
      <c r="AK64" s="176"/>
      <c r="AL64" s="176"/>
      <c r="AW64" s="556" t="s">
        <v>26</v>
      </c>
      <c r="AX64" s="556"/>
      <c r="AY64" s="556"/>
      <c r="AZ64" s="556"/>
      <c r="BA64" s="556"/>
      <c r="BB64" s="556"/>
    </row>
    <row r="65" spans="25:54" ht="15.75" customHeight="1">
      <c r="Y65" s="172"/>
      <c r="Z65" s="173"/>
      <c r="AA65" s="556"/>
      <c r="AB65" s="556"/>
      <c r="AC65" s="556"/>
      <c r="AD65" s="556"/>
      <c r="AE65" s="556"/>
      <c r="AF65" s="556"/>
      <c r="AG65" s="556"/>
      <c r="AJ65" s="175"/>
      <c r="AK65" s="176"/>
      <c r="AL65" s="176"/>
      <c r="AU65" s="172"/>
      <c r="AV65" s="173"/>
      <c r="AW65" s="556"/>
      <c r="AX65" s="556"/>
      <c r="AY65" s="556"/>
      <c r="AZ65" s="556"/>
      <c r="BA65" s="556"/>
      <c r="BB65" s="556"/>
    </row>
    <row r="66" spans="25:48" ht="15.75" customHeight="1">
      <c r="Y66" s="175"/>
      <c r="Z66" s="176"/>
      <c r="AJ66" s="177"/>
      <c r="AK66" s="174"/>
      <c r="AL66" s="556" t="s">
        <v>27</v>
      </c>
      <c r="AM66" s="556"/>
      <c r="AN66" s="556"/>
      <c r="AO66" s="556"/>
      <c r="AP66" s="556"/>
      <c r="AQ66" s="556"/>
      <c r="AR66" s="556"/>
      <c r="AS66" s="174"/>
      <c r="AT66" s="174"/>
      <c r="AU66" s="175"/>
      <c r="AV66" s="176"/>
    </row>
    <row r="67" spans="17:48" ht="15.75" customHeight="1">
      <c r="Q67" s="556" t="s">
        <v>28</v>
      </c>
      <c r="R67" s="556"/>
      <c r="S67" s="556"/>
      <c r="T67" s="556"/>
      <c r="U67" s="556"/>
      <c r="V67" s="556"/>
      <c r="W67" s="174"/>
      <c r="X67" s="174"/>
      <c r="Y67" s="175"/>
      <c r="Z67" s="176"/>
      <c r="AL67" s="556"/>
      <c r="AM67" s="556"/>
      <c r="AN67" s="556"/>
      <c r="AO67" s="556"/>
      <c r="AP67" s="556"/>
      <c r="AQ67" s="556"/>
      <c r="AR67" s="556"/>
      <c r="AU67" s="175"/>
      <c r="AV67" s="176"/>
    </row>
    <row r="68" spans="16:54" ht="15.75" customHeight="1">
      <c r="P68" s="172"/>
      <c r="Q68" s="556"/>
      <c r="R68" s="556"/>
      <c r="S68" s="556"/>
      <c r="T68" s="556"/>
      <c r="U68" s="556"/>
      <c r="V68" s="556"/>
      <c r="Y68" s="175"/>
      <c r="Z68" s="176"/>
      <c r="AU68" s="177"/>
      <c r="AV68" s="174"/>
      <c r="AW68" s="556" t="s">
        <v>29</v>
      </c>
      <c r="AX68" s="556"/>
      <c r="AY68" s="556"/>
      <c r="AZ68" s="556"/>
      <c r="BA68" s="556"/>
      <c r="BB68" s="556"/>
    </row>
    <row r="69" spans="16:54" ht="15.75" customHeight="1">
      <c r="P69" s="175"/>
      <c r="Y69" s="175"/>
      <c r="Z69" s="176"/>
      <c r="AW69" s="556"/>
      <c r="AX69" s="556"/>
      <c r="AY69" s="556"/>
      <c r="AZ69" s="556"/>
      <c r="BA69" s="556"/>
      <c r="BB69" s="556"/>
    </row>
    <row r="70" spans="15:42" ht="15.75" customHeight="1">
      <c r="O70" s="176"/>
      <c r="P70" s="175"/>
      <c r="Y70" s="177"/>
      <c r="Z70" s="174"/>
      <c r="AA70" s="556" t="s">
        <v>30</v>
      </c>
      <c r="AB70" s="556"/>
      <c r="AC70" s="556"/>
      <c r="AD70" s="556"/>
      <c r="AE70" s="556"/>
      <c r="AF70" s="556"/>
      <c r="AG70" s="556"/>
      <c r="AH70" s="174"/>
      <c r="AI70" s="174"/>
      <c r="AJ70" s="556" t="s">
        <v>31</v>
      </c>
      <c r="AK70" s="556"/>
      <c r="AL70" s="556"/>
      <c r="AM70" s="556"/>
      <c r="AN70" s="556"/>
      <c r="AO70" s="556"/>
      <c r="AP70" s="556"/>
    </row>
    <row r="71" spans="15:42" ht="15.75" customHeight="1">
      <c r="O71" s="176"/>
      <c r="P71" s="175"/>
      <c r="Y71" s="172"/>
      <c r="AA71" s="556"/>
      <c r="AB71" s="556"/>
      <c r="AC71" s="556"/>
      <c r="AD71" s="556"/>
      <c r="AE71" s="556"/>
      <c r="AF71" s="556"/>
      <c r="AG71" s="556"/>
      <c r="AJ71" s="556"/>
      <c r="AK71" s="556"/>
      <c r="AL71" s="556"/>
      <c r="AM71" s="556"/>
      <c r="AN71" s="556"/>
      <c r="AO71" s="556"/>
      <c r="AP71" s="556"/>
    </row>
    <row r="72" spans="7:25" ht="15.75" customHeight="1">
      <c r="G72" s="556" t="s">
        <v>443</v>
      </c>
      <c r="H72" s="556"/>
      <c r="I72" s="556"/>
      <c r="J72" s="556"/>
      <c r="K72" s="556"/>
      <c r="L72" s="556"/>
      <c r="M72" s="556"/>
      <c r="N72" s="174"/>
      <c r="O72" s="179"/>
      <c r="P72" s="175"/>
      <c r="Y72" s="175"/>
    </row>
    <row r="73" spans="7:25" ht="15.75" customHeight="1">
      <c r="G73" s="556"/>
      <c r="H73" s="556"/>
      <c r="I73" s="556"/>
      <c r="J73" s="556"/>
      <c r="K73" s="556"/>
      <c r="L73" s="556"/>
      <c r="M73" s="556"/>
      <c r="P73" s="175"/>
      <c r="Y73" s="175"/>
    </row>
    <row r="74" spans="16:33" ht="15.75" customHeight="1">
      <c r="P74" s="175"/>
      <c r="Y74" s="177"/>
      <c r="Z74" s="174"/>
      <c r="AA74" s="556" t="s">
        <v>32</v>
      </c>
      <c r="AB74" s="556"/>
      <c r="AC74" s="556"/>
      <c r="AD74" s="556"/>
      <c r="AE74" s="556"/>
      <c r="AF74" s="556"/>
      <c r="AG74" s="556"/>
    </row>
    <row r="75" spans="16:33" ht="15.75" customHeight="1">
      <c r="P75" s="175"/>
      <c r="AA75" s="556"/>
      <c r="AB75" s="556"/>
      <c r="AC75" s="556"/>
      <c r="AD75" s="556"/>
      <c r="AE75" s="556"/>
      <c r="AF75" s="556"/>
      <c r="AG75" s="556"/>
    </row>
    <row r="76" spans="16:33" ht="15.75" customHeight="1">
      <c r="P76" s="177"/>
      <c r="Q76" s="556" t="s">
        <v>33</v>
      </c>
      <c r="R76" s="556"/>
      <c r="S76" s="556"/>
      <c r="T76" s="556"/>
      <c r="U76" s="556"/>
      <c r="V76" s="556"/>
      <c r="W76" s="556"/>
      <c r="X76" s="556"/>
      <c r="Y76" s="556"/>
      <c r="Z76" s="556"/>
      <c r="AA76" s="556"/>
      <c r="AB76" s="556"/>
      <c r="AC76" s="556"/>
      <c r="AD76" s="556"/>
      <c r="AE76" s="556"/>
      <c r="AF76" s="556"/>
      <c r="AG76" s="556"/>
    </row>
    <row r="77" spans="17:33" ht="15.75" customHeight="1">
      <c r="Q77" s="556"/>
      <c r="R77" s="556"/>
      <c r="S77" s="556"/>
      <c r="T77" s="556"/>
      <c r="U77" s="556"/>
      <c r="V77" s="556"/>
      <c r="W77" s="556"/>
      <c r="X77" s="556"/>
      <c r="Y77" s="556"/>
      <c r="Z77" s="556"/>
      <c r="AA77" s="556"/>
      <c r="AB77" s="556"/>
      <c r="AC77" s="556"/>
      <c r="AD77" s="556"/>
      <c r="AE77" s="556"/>
      <c r="AF77" s="556"/>
      <c r="AG77" s="556"/>
    </row>
    <row r="78" s="414" customFormat="1" ht="15.75" customHeight="1"/>
    <row r="79" spans="3:57" s="414" customFormat="1" ht="15.75" customHeight="1">
      <c r="C79" s="609" t="s">
        <v>520</v>
      </c>
      <c r="D79" s="576"/>
      <c r="E79" s="576"/>
      <c r="F79" s="576" t="s">
        <v>141</v>
      </c>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576"/>
      <c r="BE79" s="576"/>
    </row>
    <row r="80" spans="3:57" s="414" customFormat="1" ht="15.75" customHeight="1">
      <c r="C80" s="417"/>
      <c r="D80" s="662" t="s">
        <v>521</v>
      </c>
      <c r="E80" s="662"/>
      <c r="G80" s="576" t="s">
        <v>142</v>
      </c>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576"/>
      <c r="BE80" s="576"/>
    </row>
    <row r="81" spans="3:57" s="414" customFormat="1" ht="15.75" customHeight="1">
      <c r="C81" s="417"/>
      <c r="E81" s="576" t="s">
        <v>522</v>
      </c>
      <c r="F81" s="576"/>
      <c r="G81" s="576"/>
      <c r="H81" s="576" t="s">
        <v>24</v>
      </c>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row>
    <row r="82" spans="3:57" s="414" customFormat="1" ht="15.75" customHeight="1">
      <c r="C82" s="417"/>
      <c r="I82" s="576" t="s">
        <v>523</v>
      </c>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576"/>
      <c r="BE82" s="576"/>
    </row>
    <row r="83" spans="3:57" s="414" customFormat="1" ht="15.75" customHeight="1">
      <c r="C83" s="417"/>
      <c r="E83" s="576" t="s">
        <v>524</v>
      </c>
      <c r="F83" s="576"/>
      <c r="G83" s="576"/>
      <c r="H83" s="576" t="s">
        <v>27</v>
      </c>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6"/>
      <c r="AY83" s="576"/>
      <c r="AZ83" s="576"/>
      <c r="BA83" s="576"/>
      <c r="BB83" s="576"/>
      <c r="BC83" s="576"/>
      <c r="BD83" s="576"/>
      <c r="BE83" s="576"/>
    </row>
    <row r="84" spans="3:57" s="414" customFormat="1" ht="15.75" customHeight="1">
      <c r="C84" s="417"/>
      <c r="I84" s="576" t="s">
        <v>399</v>
      </c>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row>
    <row r="85" spans="3:57" s="414" customFormat="1" ht="15.75" customHeight="1">
      <c r="C85" s="417"/>
      <c r="I85" s="576" t="s">
        <v>525</v>
      </c>
      <c r="J85" s="576"/>
      <c r="K85" s="576" t="s">
        <v>87</v>
      </c>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row>
    <row r="86" spans="3:57" s="414" customFormat="1" ht="15.75" customHeight="1">
      <c r="C86" s="417"/>
      <c r="I86" s="576" t="s">
        <v>526</v>
      </c>
      <c r="J86" s="576"/>
      <c r="K86" s="576" t="s">
        <v>88</v>
      </c>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576"/>
      <c r="BE86" s="576"/>
    </row>
    <row r="87" s="414" customFormat="1" ht="15.75" customHeight="1">
      <c r="C87" s="417"/>
    </row>
    <row r="88" spans="3:57" s="414" customFormat="1" ht="15.75" customHeight="1">
      <c r="C88" s="417"/>
      <c r="D88" s="662" t="s">
        <v>527</v>
      </c>
      <c r="E88" s="662"/>
      <c r="G88" s="576" t="s">
        <v>89</v>
      </c>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576"/>
      <c r="BE88" s="576"/>
    </row>
    <row r="89" spans="3:57" s="414" customFormat="1" ht="15.75" customHeight="1">
      <c r="C89" s="417"/>
      <c r="E89" s="576"/>
      <c r="F89" s="576"/>
      <c r="G89" s="576"/>
      <c r="H89" s="576" t="s">
        <v>31</v>
      </c>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576"/>
      <c r="BE89" s="576"/>
    </row>
    <row r="90" spans="3:57" s="414" customFormat="1" ht="15.75" customHeight="1">
      <c r="C90" s="417"/>
      <c r="I90" s="576" t="s">
        <v>528</v>
      </c>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576"/>
      <c r="BE90" s="576"/>
    </row>
    <row r="91" spans="3:57" s="414" customFormat="1" ht="15.75" customHeight="1">
      <c r="C91" s="417"/>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row>
    <row r="92" spans="3:57" s="414" customFormat="1" ht="15.75" customHeight="1">
      <c r="C92" s="417"/>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6"/>
      <c r="AL92" s="576"/>
      <c r="AM92" s="576"/>
      <c r="AN92" s="576"/>
      <c r="AO92" s="576"/>
      <c r="AP92" s="576"/>
      <c r="AQ92" s="576"/>
      <c r="AR92" s="576"/>
      <c r="AS92" s="576"/>
      <c r="AT92" s="576"/>
      <c r="AU92" s="576"/>
      <c r="AV92" s="576"/>
      <c r="AW92" s="576"/>
      <c r="AX92" s="576"/>
      <c r="AY92" s="576"/>
      <c r="AZ92" s="576"/>
      <c r="BA92" s="576"/>
      <c r="BB92" s="576"/>
      <c r="BC92" s="576"/>
      <c r="BD92" s="576"/>
      <c r="BE92" s="576"/>
    </row>
    <row r="93" s="414" customFormat="1" ht="15.75" customHeight="1">
      <c r="C93" s="417"/>
    </row>
    <row r="94" spans="3:57" s="414" customFormat="1" ht="15.75" customHeight="1">
      <c r="C94" s="417"/>
      <c r="D94" s="662" t="s">
        <v>529</v>
      </c>
      <c r="E94" s="662"/>
      <c r="G94" s="576" t="s">
        <v>32</v>
      </c>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6"/>
      <c r="AL94" s="576"/>
      <c r="AM94" s="576"/>
      <c r="AN94" s="576"/>
      <c r="AO94" s="576"/>
      <c r="AP94" s="576"/>
      <c r="AQ94" s="576"/>
      <c r="AR94" s="576"/>
      <c r="AS94" s="576"/>
      <c r="AT94" s="576"/>
      <c r="AU94" s="576"/>
      <c r="AV94" s="576"/>
      <c r="AW94" s="576"/>
      <c r="AX94" s="576"/>
      <c r="AY94" s="576"/>
      <c r="AZ94" s="576"/>
      <c r="BA94" s="576"/>
      <c r="BB94" s="576"/>
      <c r="BC94" s="576"/>
      <c r="BD94" s="576"/>
      <c r="BE94" s="576"/>
    </row>
    <row r="95" spans="3:57" s="414" customFormat="1" ht="15.75" customHeight="1">
      <c r="C95" s="417"/>
      <c r="H95" s="576" t="s">
        <v>530</v>
      </c>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6"/>
      <c r="AL95" s="576"/>
      <c r="AM95" s="576"/>
      <c r="AN95" s="576"/>
      <c r="AO95" s="576"/>
      <c r="AP95" s="576"/>
      <c r="AQ95" s="576"/>
      <c r="AR95" s="576"/>
      <c r="AS95" s="576"/>
      <c r="AT95" s="576"/>
      <c r="AU95" s="576"/>
      <c r="AV95" s="576"/>
      <c r="AW95" s="576"/>
      <c r="AX95" s="576"/>
      <c r="AY95" s="576"/>
      <c r="AZ95" s="576"/>
      <c r="BA95" s="576"/>
      <c r="BB95" s="576"/>
      <c r="BC95" s="576"/>
      <c r="BD95" s="576"/>
      <c r="BE95" s="576"/>
    </row>
    <row r="96" spans="3:57" s="414" customFormat="1" ht="15.75" customHeight="1">
      <c r="C96" s="417"/>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6"/>
      <c r="AL96" s="576"/>
      <c r="AM96" s="576"/>
      <c r="AN96" s="576"/>
      <c r="AO96" s="576"/>
      <c r="AP96" s="576"/>
      <c r="AQ96" s="576"/>
      <c r="AR96" s="576"/>
      <c r="AS96" s="576"/>
      <c r="AT96" s="576"/>
      <c r="AU96" s="576"/>
      <c r="AV96" s="576"/>
      <c r="AW96" s="576"/>
      <c r="AX96" s="576"/>
      <c r="AY96" s="576"/>
      <c r="AZ96" s="576"/>
      <c r="BA96" s="576"/>
      <c r="BB96" s="576"/>
      <c r="BC96" s="576"/>
      <c r="BD96" s="576"/>
      <c r="BE96" s="576"/>
    </row>
    <row r="97" spans="3:57" s="414" customFormat="1" ht="15.75" customHeight="1">
      <c r="C97" s="417"/>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6"/>
      <c r="AY97" s="576"/>
      <c r="AZ97" s="576"/>
      <c r="BA97" s="576"/>
      <c r="BB97" s="576"/>
      <c r="BC97" s="576"/>
      <c r="BD97" s="576"/>
      <c r="BE97" s="576"/>
    </row>
    <row r="98" spans="3:57" s="414" customFormat="1" ht="15.75" customHeight="1">
      <c r="C98" s="417"/>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6"/>
      <c r="AL98" s="576"/>
      <c r="AM98" s="576"/>
      <c r="AN98" s="576"/>
      <c r="AO98" s="576"/>
      <c r="AP98" s="576"/>
      <c r="AQ98" s="576"/>
      <c r="AR98" s="576"/>
      <c r="AS98" s="576"/>
      <c r="AT98" s="576"/>
      <c r="AU98" s="576"/>
      <c r="AV98" s="576"/>
      <c r="AW98" s="576"/>
      <c r="AX98" s="576"/>
      <c r="AY98" s="576"/>
      <c r="AZ98" s="576"/>
      <c r="BA98" s="576"/>
      <c r="BB98" s="576"/>
      <c r="BC98" s="576"/>
      <c r="BD98" s="576"/>
      <c r="BE98" s="576"/>
    </row>
    <row r="99" s="414" customFormat="1" ht="15.75" customHeight="1">
      <c r="C99" s="417"/>
    </row>
    <row r="100" spans="3:57" s="414" customFormat="1" ht="15.75" customHeight="1">
      <c r="C100" s="417"/>
      <c r="D100" s="662" t="s">
        <v>531</v>
      </c>
      <c r="E100" s="662"/>
      <c r="G100" s="576" t="s">
        <v>90</v>
      </c>
      <c r="H100" s="576"/>
      <c r="I100" s="576"/>
      <c r="J100" s="576"/>
      <c r="K100" s="576"/>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c r="AG100" s="576"/>
      <c r="AH100" s="576"/>
      <c r="AI100" s="576"/>
      <c r="AJ100" s="576"/>
      <c r="AK100" s="576"/>
      <c r="AL100" s="576"/>
      <c r="AM100" s="576"/>
      <c r="AN100" s="576"/>
      <c r="AO100" s="576"/>
      <c r="AP100" s="576"/>
      <c r="AQ100" s="576"/>
      <c r="AR100" s="576"/>
      <c r="AS100" s="576"/>
      <c r="AT100" s="576"/>
      <c r="AU100" s="576"/>
      <c r="AV100" s="576"/>
      <c r="AW100" s="576"/>
      <c r="AX100" s="576"/>
      <c r="AY100" s="576"/>
      <c r="AZ100" s="576"/>
      <c r="BA100" s="576"/>
      <c r="BB100" s="576"/>
      <c r="BC100" s="576"/>
      <c r="BD100" s="576"/>
      <c r="BE100" s="576"/>
    </row>
    <row r="101" spans="3:57" s="414" customFormat="1" ht="15.75" customHeight="1">
      <c r="C101" s="417"/>
      <c r="E101" s="576" t="s">
        <v>532</v>
      </c>
      <c r="F101" s="576"/>
      <c r="G101" s="576"/>
      <c r="H101" s="576" t="s">
        <v>91</v>
      </c>
      <c r="I101" s="576"/>
      <c r="J101" s="576"/>
      <c r="K101" s="576"/>
      <c r="L101" s="576"/>
      <c r="M101" s="576"/>
      <c r="N101" s="576"/>
      <c r="O101" s="576"/>
      <c r="P101" s="576"/>
      <c r="Q101" s="576"/>
      <c r="R101" s="576"/>
      <c r="S101" s="576"/>
      <c r="T101" s="576"/>
      <c r="U101" s="576"/>
      <c r="V101" s="576"/>
      <c r="W101" s="576"/>
      <c r="X101" s="576"/>
      <c r="Y101" s="576"/>
      <c r="Z101" s="576"/>
      <c r="AA101" s="576"/>
      <c r="AB101" s="576"/>
      <c r="AC101" s="576"/>
      <c r="AD101" s="576"/>
      <c r="AE101" s="576"/>
      <c r="AF101" s="576"/>
      <c r="AG101" s="576"/>
      <c r="AH101" s="576"/>
      <c r="AI101" s="576"/>
      <c r="AJ101" s="576"/>
      <c r="AK101" s="576"/>
      <c r="AL101" s="576"/>
      <c r="AM101" s="576"/>
      <c r="AN101" s="576"/>
      <c r="AO101" s="576"/>
      <c r="AP101" s="576"/>
      <c r="AQ101" s="576"/>
      <c r="AR101" s="576"/>
      <c r="AS101" s="576"/>
      <c r="AT101" s="576"/>
      <c r="AU101" s="576"/>
      <c r="AV101" s="576"/>
      <c r="AW101" s="576"/>
      <c r="AX101" s="576"/>
      <c r="AY101" s="576"/>
      <c r="AZ101" s="576"/>
      <c r="BA101" s="576"/>
      <c r="BB101" s="576"/>
      <c r="BC101" s="576"/>
      <c r="BD101" s="576"/>
      <c r="BE101" s="576"/>
    </row>
    <row r="102" spans="3:57" s="414" customFormat="1" ht="15.75" customHeight="1">
      <c r="C102" s="417"/>
      <c r="H102" s="576"/>
      <c r="I102" s="576"/>
      <c r="J102" s="576"/>
      <c r="K102" s="576"/>
      <c r="L102" s="576"/>
      <c r="M102" s="576"/>
      <c r="N102" s="576"/>
      <c r="O102" s="576"/>
      <c r="P102" s="576"/>
      <c r="Q102" s="576"/>
      <c r="R102" s="576"/>
      <c r="S102" s="576"/>
      <c r="T102" s="576"/>
      <c r="U102" s="576"/>
      <c r="V102" s="576"/>
      <c r="W102" s="576"/>
      <c r="X102" s="576"/>
      <c r="Y102" s="576"/>
      <c r="Z102" s="576"/>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6"/>
      <c r="AY102" s="576"/>
      <c r="AZ102" s="576"/>
      <c r="BA102" s="576"/>
      <c r="BB102" s="576"/>
      <c r="BC102" s="576"/>
      <c r="BD102" s="576"/>
      <c r="BE102" s="576"/>
    </row>
    <row r="103" spans="3:57" s="414" customFormat="1" ht="15.75" customHeight="1">
      <c r="C103" s="417"/>
      <c r="E103" s="576" t="s">
        <v>533</v>
      </c>
      <c r="F103" s="576"/>
      <c r="G103" s="576"/>
      <c r="H103" s="576" t="s">
        <v>92</v>
      </c>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6"/>
      <c r="AY103" s="576"/>
      <c r="AZ103" s="576"/>
      <c r="BA103" s="576"/>
      <c r="BB103" s="576"/>
      <c r="BC103" s="576"/>
      <c r="BD103" s="576"/>
      <c r="BE103" s="576"/>
    </row>
    <row r="104" spans="3:57" s="414" customFormat="1" ht="15.75" customHeight="1">
      <c r="C104" s="417"/>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6"/>
      <c r="AL104" s="576"/>
      <c r="AM104" s="576"/>
      <c r="AN104" s="576"/>
      <c r="AO104" s="576"/>
      <c r="AP104" s="576"/>
      <c r="AQ104" s="576"/>
      <c r="AR104" s="576"/>
      <c r="AS104" s="576"/>
      <c r="AT104" s="576"/>
      <c r="AU104" s="576"/>
      <c r="AV104" s="576"/>
      <c r="AW104" s="576"/>
      <c r="AX104" s="576"/>
      <c r="AY104" s="576"/>
      <c r="AZ104" s="576"/>
      <c r="BA104" s="576"/>
      <c r="BB104" s="576"/>
      <c r="BC104" s="576"/>
      <c r="BD104" s="576"/>
      <c r="BE104" s="576"/>
    </row>
    <row r="105" s="414" customFormat="1" ht="15.75" customHeight="1">
      <c r="C105" s="417"/>
    </row>
    <row r="106" spans="1:57" s="414" customFormat="1" ht="15.75" customHeight="1">
      <c r="A106" s="577" t="s">
        <v>534</v>
      </c>
      <c r="B106" s="577"/>
      <c r="D106" s="576" t="s">
        <v>93</v>
      </c>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c r="BC106" s="576"/>
      <c r="BD106" s="576"/>
      <c r="BE106" s="576"/>
    </row>
    <row r="107" spans="3:57" s="414" customFormat="1" ht="15.75" customHeight="1">
      <c r="C107" s="609" t="s">
        <v>519</v>
      </c>
      <c r="D107" s="576"/>
      <c r="E107" s="576"/>
      <c r="F107" s="576" t="s">
        <v>94</v>
      </c>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6"/>
      <c r="AY107" s="576"/>
      <c r="AZ107" s="576"/>
      <c r="BA107" s="576"/>
      <c r="BB107" s="576"/>
      <c r="BC107" s="576"/>
      <c r="BD107" s="576"/>
      <c r="BE107" s="576"/>
    </row>
    <row r="108" spans="3:57" s="414" customFormat="1" ht="15.75" customHeight="1">
      <c r="C108" s="417"/>
      <c r="D108" s="662" t="s">
        <v>535</v>
      </c>
      <c r="E108" s="662"/>
      <c r="G108" s="576" t="s">
        <v>24</v>
      </c>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6"/>
      <c r="AY108" s="576"/>
      <c r="AZ108" s="576"/>
      <c r="BA108" s="576"/>
      <c r="BB108" s="576"/>
      <c r="BC108" s="576"/>
      <c r="BD108" s="576"/>
      <c r="BE108" s="576"/>
    </row>
    <row r="109" spans="3:57" s="414" customFormat="1" ht="15.75" customHeight="1">
      <c r="C109" s="417"/>
      <c r="H109" s="576" t="s">
        <v>536</v>
      </c>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6"/>
      <c r="AL109" s="576"/>
      <c r="AM109" s="576"/>
      <c r="AN109" s="576"/>
      <c r="AO109" s="576"/>
      <c r="AP109" s="576"/>
      <c r="AQ109" s="576"/>
      <c r="AR109" s="576"/>
      <c r="AS109" s="576"/>
      <c r="AT109" s="576"/>
      <c r="AU109" s="576"/>
      <c r="AV109" s="576"/>
      <c r="AW109" s="576"/>
      <c r="AX109" s="576"/>
      <c r="AY109" s="576"/>
      <c r="AZ109" s="576"/>
      <c r="BA109" s="576"/>
      <c r="BB109" s="576"/>
      <c r="BC109" s="576"/>
      <c r="BD109" s="576"/>
      <c r="BE109" s="576"/>
    </row>
    <row r="110" spans="3:57" s="414" customFormat="1" ht="15.75" customHeight="1">
      <c r="C110" s="417"/>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6"/>
      <c r="AL110" s="576"/>
      <c r="AM110" s="576"/>
      <c r="AN110" s="576"/>
      <c r="AO110" s="576"/>
      <c r="AP110" s="576"/>
      <c r="AQ110" s="576"/>
      <c r="AR110" s="576"/>
      <c r="AS110" s="576"/>
      <c r="AT110" s="576"/>
      <c r="AU110" s="576"/>
      <c r="AV110" s="576"/>
      <c r="AW110" s="576"/>
      <c r="AX110" s="576"/>
      <c r="AY110" s="576"/>
      <c r="AZ110" s="576"/>
      <c r="BA110" s="576"/>
      <c r="BB110" s="576"/>
      <c r="BC110" s="576"/>
      <c r="BD110" s="576"/>
      <c r="BE110" s="576"/>
    </row>
    <row r="111" spans="3:57" s="414" customFormat="1" ht="15.75" customHeight="1">
      <c r="C111" s="417"/>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6"/>
      <c r="AL111" s="576"/>
      <c r="AM111" s="576"/>
      <c r="AN111" s="576"/>
      <c r="AO111" s="576"/>
      <c r="AP111" s="576"/>
      <c r="AQ111" s="576"/>
      <c r="AR111" s="576"/>
      <c r="AS111" s="576"/>
      <c r="AT111" s="576"/>
      <c r="AU111" s="576"/>
      <c r="AV111" s="576"/>
      <c r="AW111" s="576"/>
      <c r="AX111" s="576"/>
      <c r="AY111" s="576"/>
      <c r="AZ111" s="576"/>
      <c r="BA111" s="576"/>
      <c r="BB111" s="576"/>
      <c r="BC111" s="576"/>
      <c r="BD111" s="576"/>
      <c r="BE111" s="576"/>
    </row>
    <row r="112" spans="3:57" s="420" customFormat="1" ht="15.75" customHeight="1">
      <c r="C112" s="421"/>
      <c r="E112" s="588" t="s">
        <v>95</v>
      </c>
      <c r="F112" s="588"/>
      <c r="G112" s="588"/>
      <c r="H112" s="588"/>
      <c r="J112" s="608" t="s">
        <v>96</v>
      </c>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8"/>
      <c r="AL112" s="608"/>
      <c r="AM112" s="608"/>
      <c r="AN112" s="608"/>
      <c r="AO112" s="608"/>
      <c r="AP112" s="608"/>
      <c r="AQ112" s="608"/>
      <c r="AR112" s="608"/>
      <c r="AS112" s="608"/>
      <c r="AT112" s="608"/>
      <c r="AU112" s="608"/>
      <c r="AV112" s="608"/>
      <c r="AW112" s="608"/>
      <c r="AX112" s="608"/>
      <c r="AY112" s="608"/>
      <c r="AZ112" s="608"/>
      <c r="BA112" s="608"/>
      <c r="BB112" s="608"/>
      <c r="BC112" s="608"/>
      <c r="BD112" s="608"/>
      <c r="BE112" s="608"/>
    </row>
    <row r="113" spans="3:57" s="420" customFormat="1" ht="15.75" customHeight="1">
      <c r="C113" s="421"/>
      <c r="E113" s="584" t="s">
        <v>34</v>
      </c>
      <c r="F113" s="585"/>
      <c r="G113" s="586"/>
      <c r="H113" s="610" t="s">
        <v>35</v>
      </c>
      <c r="I113" s="585"/>
      <c r="J113" s="585"/>
      <c r="K113" s="585"/>
      <c r="L113" s="585"/>
      <c r="M113" s="585"/>
      <c r="N113" s="585"/>
      <c r="O113" s="586"/>
      <c r="P113" s="610" t="s">
        <v>766</v>
      </c>
      <c r="Q113" s="585"/>
      <c r="R113" s="586"/>
      <c r="S113" s="610" t="s">
        <v>645</v>
      </c>
      <c r="T113" s="585"/>
      <c r="U113" s="585"/>
      <c r="V113" s="585"/>
      <c r="W113" s="585"/>
      <c r="X113" s="586"/>
      <c r="Y113" s="610" t="s">
        <v>499</v>
      </c>
      <c r="Z113" s="585"/>
      <c r="AA113" s="585"/>
      <c r="AB113" s="585"/>
      <c r="AC113" s="585"/>
      <c r="AD113" s="585"/>
      <c r="AE113" s="585"/>
      <c r="AF113" s="585"/>
      <c r="AG113" s="585"/>
      <c r="AH113" s="585"/>
      <c r="AI113" s="585"/>
      <c r="AJ113" s="585"/>
      <c r="AK113" s="585"/>
      <c r="AL113" s="585"/>
      <c r="AM113" s="585"/>
      <c r="AN113" s="585"/>
      <c r="AO113" s="585"/>
      <c r="AP113" s="585"/>
      <c r="AQ113" s="585"/>
      <c r="AR113" s="585"/>
      <c r="AS113" s="585"/>
      <c r="AT113" s="585"/>
      <c r="AU113" s="585"/>
      <c r="AV113" s="585"/>
      <c r="AW113" s="586"/>
      <c r="AX113" s="663" t="s">
        <v>500</v>
      </c>
      <c r="AY113" s="664"/>
      <c r="AZ113" s="664"/>
      <c r="BA113" s="664"/>
      <c r="BB113" s="664"/>
      <c r="BC113" s="664"/>
      <c r="BD113" s="664"/>
      <c r="BE113" s="665"/>
    </row>
    <row r="114" spans="3:57" s="420" customFormat="1" ht="15.75" customHeight="1">
      <c r="C114" s="421"/>
      <c r="E114" s="587"/>
      <c r="F114" s="588"/>
      <c r="G114" s="589"/>
      <c r="H114" s="611"/>
      <c r="I114" s="588"/>
      <c r="J114" s="588"/>
      <c r="K114" s="588"/>
      <c r="L114" s="588"/>
      <c r="M114" s="588"/>
      <c r="N114" s="588"/>
      <c r="O114" s="589"/>
      <c r="P114" s="611"/>
      <c r="Q114" s="588"/>
      <c r="R114" s="589"/>
      <c r="S114" s="611"/>
      <c r="T114" s="588"/>
      <c r="U114" s="588"/>
      <c r="V114" s="588"/>
      <c r="W114" s="588"/>
      <c r="X114" s="589"/>
      <c r="Y114" s="611"/>
      <c r="Z114" s="588"/>
      <c r="AA114" s="588"/>
      <c r="AB114" s="588"/>
      <c r="AC114" s="588"/>
      <c r="AD114" s="588"/>
      <c r="AE114" s="588"/>
      <c r="AF114" s="588"/>
      <c r="AG114" s="588"/>
      <c r="AH114" s="588"/>
      <c r="AI114" s="588"/>
      <c r="AJ114" s="588"/>
      <c r="AK114" s="588"/>
      <c r="AL114" s="588"/>
      <c r="AM114" s="588"/>
      <c r="AN114" s="588"/>
      <c r="AO114" s="588"/>
      <c r="AP114" s="588"/>
      <c r="AQ114" s="588"/>
      <c r="AR114" s="588"/>
      <c r="AS114" s="588"/>
      <c r="AT114" s="588"/>
      <c r="AU114" s="588"/>
      <c r="AV114" s="588"/>
      <c r="AW114" s="589"/>
      <c r="AX114" s="604"/>
      <c r="AY114" s="605"/>
      <c r="AZ114" s="605"/>
      <c r="BA114" s="605"/>
      <c r="BB114" s="605"/>
      <c r="BC114" s="605"/>
      <c r="BD114" s="605"/>
      <c r="BE114" s="606"/>
    </row>
    <row r="115" spans="3:57" s="420" customFormat="1" ht="15.75" customHeight="1">
      <c r="C115" s="421"/>
      <c r="E115" s="634">
        <v>1</v>
      </c>
      <c r="F115" s="582"/>
      <c r="G115" s="638"/>
      <c r="H115" s="581" t="e">
        <f>IF($E115="","",VLOOKUP($E115,tanka,#REF!,FALSE))</f>
        <v>#REF!</v>
      </c>
      <c r="I115" s="582"/>
      <c r="J115" s="582"/>
      <c r="K115" s="582"/>
      <c r="L115" s="582"/>
      <c r="M115" s="582"/>
      <c r="N115" s="582"/>
      <c r="O115" s="638"/>
      <c r="P115" s="644" t="e">
        <f>IF($E115="","",VLOOKUP($E115,tanka,#REF!,FALSE))</f>
        <v>#REF!</v>
      </c>
      <c r="Q115" s="645"/>
      <c r="R115" s="646"/>
      <c r="S115" s="629" t="e">
        <f>IF($E115="","",VLOOKUP($E115,tanka,#REF!,FALSE))</f>
        <v>#REF!</v>
      </c>
      <c r="T115" s="630"/>
      <c r="U115" s="630"/>
      <c r="V115" s="630"/>
      <c r="W115" s="623" t="s">
        <v>97</v>
      </c>
      <c r="X115" s="624"/>
      <c r="Y115" s="627" t="s">
        <v>98</v>
      </c>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4"/>
      <c r="AX115" s="581" t="s">
        <v>99</v>
      </c>
      <c r="AY115" s="582"/>
      <c r="AZ115" s="582"/>
      <c r="BA115" s="582"/>
      <c r="BB115" s="582"/>
      <c r="BC115" s="582"/>
      <c r="BD115" s="582"/>
      <c r="BE115" s="583"/>
    </row>
    <row r="116" spans="3:57" s="420" customFormat="1" ht="15.75" customHeight="1">
      <c r="C116" s="421"/>
      <c r="E116" s="634"/>
      <c r="F116" s="582"/>
      <c r="G116" s="638"/>
      <c r="H116" s="581"/>
      <c r="I116" s="582"/>
      <c r="J116" s="582"/>
      <c r="K116" s="582"/>
      <c r="L116" s="582"/>
      <c r="M116" s="582"/>
      <c r="N116" s="582"/>
      <c r="O116" s="638"/>
      <c r="P116" s="644"/>
      <c r="Q116" s="645"/>
      <c r="R116" s="646"/>
      <c r="S116" s="629"/>
      <c r="T116" s="630"/>
      <c r="U116" s="630"/>
      <c r="V116" s="630"/>
      <c r="W116" s="623"/>
      <c r="X116" s="624"/>
      <c r="Y116" s="627"/>
      <c r="Z116" s="623"/>
      <c r="AA116" s="623"/>
      <c r="AB116" s="623"/>
      <c r="AC116" s="623"/>
      <c r="AD116" s="623"/>
      <c r="AE116" s="623"/>
      <c r="AF116" s="623"/>
      <c r="AG116" s="623"/>
      <c r="AH116" s="623"/>
      <c r="AI116" s="623"/>
      <c r="AJ116" s="623"/>
      <c r="AK116" s="623"/>
      <c r="AL116" s="623"/>
      <c r="AM116" s="623"/>
      <c r="AN116" s="623"/>
      <c r="AO116" s="623"/>
      <c r="AP116" s="623"/>
      <c r="AQ116" s="623"/>
      <c r="AR116" s="623"/>
      <c r="AS116" s="623"/>
      <c r="AT116" s="623"/>
      <c r="AU116" s="623"/>
      <c r="AV116" s="623"/>
      <c r="AW116" s="624"/>
      <c r="AX116" s="581"/>
      <c r="AY116" s="582"/>
      <c r="AZ116" s="582"/>
      <c r="BA116" s="582"/>
      <c r="BB116" s="582"/>
      <c r="BC116" s="582"/>
      <c r="BD116" s="582"/>
      <c r="BE116" s="583"/>
    </row>
    <row r="117" spans="3:57" s="420" customFormat="1" ht="15.75" customHeight="1">
      <c r="C117" s="421"/>
      <c r="E117" s="669"/>
      <c r="F117" s="670"/>
      <c r="G117" s="671"/>
      <c r="H117" s="686"/>
      <c r="I117" s="670"/>
      <c r="J117" s="670"/>
      <c r="K117" s="670"/>
      <c r="L117" s="670"/>
      <c r="M117" s="670"/>
      <c r="N117" s="670"/>
      <c r="O117" s="671"/>
      <c r="P117" s="666"/>
      <c r="Q117" s="667"/>
      <c r="R117" s="668"/>
      <c r="S117" s="631"/>
      <c r="T117" s="632"/>
      <c r="U117" s="632"/>
      <c r="V117" s="632"/>
      <c r="W117" s="625"/>
      <c r="X117" s="626"/>
      <c r="Y117" s="628"/>
      <c r="Z117" s="625"/>
      <c r="AA117" s="625"/>
      <c r="AB117" s="625"/>
      <c r="AC117" s="625"/>
      <c r="AD117" s="625"/>
      <c r="AE117" s="625"/>
      <c r="AF117" s="625"/>
      <c r="AG117" s="625"/>
      <c r="AH117" s="625"/>
      <c r="AI117" s="625"/>
      <c r="AJ117" s="625"/>
      <c r="AK117" s="625"/>
      <c r="AL117" s="625"/>
      <c r="AM117" s="625"/>
      <c r="AN117" s="625"/>
      <c r="AO117" s="625"/>
      <c r="AP117" s="625"/>
      <c r="AQ117" s="625"/>
      <c r="AR117" s="625"/>
      <c r="AS117" s="625"/>
      <c r="AT117" s="625"/>
      <c r="AU117" s="625"/>
      <c r="AV117" s="625"/>
      <c r="AW117" s="626"/>
      <c r="AX117" s="581"/>
      <c r="AY117" s="582"/>
      <c r="AZ117" s="582"/>
      <c r="BA117" s="582"/>
      <c r="BB117" s="582"/>
      <c r="BC117" s="582"/>
      <c r="BD117" s="582"/>
      <c r="BE117" s="583"/>
    </row>
    <row r="118" spans="3:57" s="420" customFormat="1" ht="15.75" customHeight="1">
      <c r="C118" s="421"/>
      <c r="E118" s="633">
        <v>2</v>
      </c>
      <c r="F118" s="579"/>
      <c r="G118" s="637"/>
      <c r="H118" s="578" t="e">
        <f>IF($E118="","",VLOOKUP($E118,tanka,#REF!,FALSE))</f>
        <v>#REF!</v>
      </c>
      <c r="I118" s="579"/>
      <c r="J118" s="579"/>
      <c r="K118" s="579"/>
      <c r="L118" s="579"/>
      <c r="M118" s="579"/>
      <c r="N118" s="579"/>
      <c r="O118" s="637"/>
      <c r="P118" s="641" t="e">
        <f>IF($E118="","",VLOOKUP($E118,tanka,#REF!,FALSE))</f>
        <v>#REF!</v>
      </c>
      <c r="Q118" s="642"/>
      <c r="R118" s="643"/>
      <c r="S118" s="647" t="e">
        <f>IF($E118="","",VLOOKUP($E118,tanka,#REF!,FALSE))</f>
        <v>#REF!</v>
      </c>
      <c r="T118" s="648"/>
      <c r="U118" s="648"/>
      <c r="V118" s="648"/>
      <c r="W118" s="621" t="str">
        <f>$W$115</f>
        <v>円</v>
      </c>
      <c r="X118" s="622"/>
      <c r="Y118" s="687" t="s">
        <v>100</v>
      </c>
      <c r="Z118" s="621"/>
      <c r="AA118" s="621"/>
      <c r="AB118" s="621"/>
      <c r="AC118" s="621"/>
      <c r="AD118" s="621"/>
      <c r="AE118" s="621"/>
      <c r="AF118" s="621"/>
      <c r="AG118" s="621"/>
      <c r="AH118" s="621"/>
      <c r="AI118" s="621"/>
      <c r="AJ118" s="621"/>
      <c r="AK118" s="621"/>
      <c r="AL118" s="621"/>
      <c r="AM118" s="621"/>
      <c r="AN118" s="621"/>
      <c r="AO118" s="621"/>
      <c r="AP118" s="621"/>
      <c r="AQ118" s="621"/>
      <c r="AR118" s="621"/>
      <c r="AS118" s="621"/>
      <c r="AT118" s="621"/>
      <c r="AU118" s="621"/>
      <c r="AV118" s="621"/>
      <c r="AW118" s="622"/>
      <c r="AX118" s="578" t="s">
        <v>101</v>
      </c>
      <c r="AY118" s="579"/>
      <c r="AZ118" s="579"/>
      <c r="BA118" s="579"/>
      <c r="BB118" s="579"/>
      <c r="BC118" s="579"/>
      <c r="BD118" s="579"/>
      <c r="BE118" s="580"/>
    </row>
    <row r="119" spans="3:57" s="420" customFormat="1" ht="15.75" customHeight="1">
      <c r="C119" s="421"/>
      <c r="E119" s="634"/>
      <c r="F119" s="582"/>
      <c r="G119" s="638"/>
      <c r="H119" s="581"/>
      <c r="I119" s="582"/>
      <c r="J119" s="582"/>
      <c r="K119" s="582"/>
      <c r="L119" s="582"/>
      <c r="M119" s="582"/>
      <c r="N119" s="582"/>
      <c r="O119" s="638"/>
      <c r="P119" s="644"/>
      <c r="Q119" s="645"/>
      <c r="R119" s="646"/>
      <c r="S119" s="629"/>
      <c r="T119" s="630"/>
      <c r="U119" s="630"/>
      <c r="V119" s="630"/>
      <c r="W119" s="623"/>
      <c r="X119" s="624"/>
      <c r="Y119" s="627"/>
      <c r="Z119" s="623"/>
      <c r="AA119" s="623"/>
      <c r="AB119" s="623"/>
      <c r="AC119" s="623"/>
      <c r="AD119" s="623"/>
      <c r="AE119" s="623"/>
      <c r="AF119" s="623"/>
      <c r="AG119" s="623"/>
      <c r="AH119" s="623"/>
      <c r="AI119" s="623"/>
      <c r="AJ119" s="623"/>
      <c r="AK119" s="623"/>
      <c r="AL119" s="623"/>
      <c r="AM119" s="623"/>
      <c r="AN119" s="623"/>
      <c r="AO119" s="623"/>
      <c r="AP119" s="623"/>
      <c r="AQ119" s="623"/>
      <c r="AR119" s="623"/>
      <c r="AS119" s="623"/>
      <c r="AT119" s="623"/>
      <c r="AU119" s="623"/>
      <c r="AV119" s="623"/>
      <c r="AW119" s="624"/>
      <c r="AX119" s="581"/>
      <c r="AY119" s="582"/>
      <c r="AZ119" s="582"/>
      <c r="BA119" s="582"/>
      <c r="BB119" s="582"/>
      <c r="BC119" s="582"/>
      <c r="BD119" s="582"/>
      <c r="BE119" s="583"/>
    </row>
    <row r="120" spans="3:57" s="420" customFormat="1" ht="15.75" customHeight="1">
      <c r="C120" s="421"/>
      <c r="E120" s="669"/>
      <c r="F120" s="670"/>
      <c r="G120" s="671"/>
      <c r="H120" s="686"/>
      <c r="I120" s="670"/>
      <c r="J120" s="670"/>
      <c r="K120" s="670"/>
      <c r="L120" s="670"/>
      <c r="M120" s="670"/>
      <c r="N120" s="670"/>
      <c r="O120" s="671"/>
      <c r="P120" s="666"/>
      <c r="Q120" s="667"/>
      <c r="R120" s="668"/>
      <c r="S120" s="631"/>
      <c r="T120" s="632"/>
      <c r="U120" s="632"/>
      <c r="V120" s="632"/>
      <c r="W120" s="625"/>
      <c r="X120" s="626"/>
      <c r="Y120" s="628"/>
      <c r="Z120" s="625"/>
      <c r="AA120" s="625"/>
      <c r="AB120" s="625"/>
      <c r="AC120" s="625"/>
      <c r="AD120" s="625"/>
      <c r="AE120" s="625"/>
      <c r="AF120" s="625"/>
      <c r="AG120" s="625"/>
      <c r="AH120" s="625"/>
      <c r="AI120" s="625"/>
      <c r="AJ120" s="625"/>
      <c r="AK120" s="625"/>
      <c r="AL120" s="625"/>
      <c r="AM120" s="625"/>
      <c r="AN120" s="625"/>
      <c r="AO120" s="625"/>
      <c r="AP120" s="625"/>
      <c r="AQ120" s="625"/>
      <c r="AR120" s="625"/>
      <c r="AS120" s="625"/>
      <c r="AT120" s="625"/>
      <c r="AU120" s="625"/>
      <c r="AV120" s="625"/>
      <c r="AW120" s="626"/>
      <c r="AX120" s="581"/>
      <c r="AY120" s="582"/>
      <c r="AZ120" s="582"/>
      <c r="BA120" s="582"/>
      <c r="BB120" s="582"/>
      <c r="BC120" s="582"/>
      <c r="BD120" s="582"/>
      <c r="BE120" s="583"/>
    </row>
    <row r="121" spans="3:57" s="420" customFormat="1" ht="15.75" customHeight="1">
      <c r="C121" s="421"/>
      <c r="E121" s="633">
        <v>3</v>
      </c>
      <c r="F121" s="579"/>
      <c r="G121" s="637"/>
      <c r="H121" s="578" t="e">
        <f>IF($E121="","",VLOOKUP($E121,tanka,#REF!,FALSE))</f>
        <v>#REF!</v>
      </c>
      <c r="I121" s="579"/>
      <c r="J121" s="579"/>
      <c r="K121" s="579"/>
      <c r="L121" s="579"/>
      <c r="M121" s="579"/>
      <c r="N121" s="579"/>
      <c r="O121" s="637"/>
      <c r="P121" s="641" t="e">
        <f>IF($E121="","",VLOOKUP($E121,tanka,#REF!,FALSE))</f>
        <v>#REF!</v>
      </c>
      <c r="Q121" s="642"/>
      <c r="R121" s="643"/>
      <c r="S121" s="647" t="e">
        <f>IF($E121="","",VLOOKUP($E121,tanka,#REF!,FALSE))</f>
        <v>#REF!</v>
      </c>
      <c r="T121" s="648"/>
      <c r="U121" s="648"/>
      <c r="V121" s="648"/>
      <c r="W121" s="621" t="str">
        <f>$W$115</f>
        <v>円</v>
      </c>
      <c r="X121" s="622"/>
      <c r="Y121" s="687" t="s">
        <v>102</v>
      </c>
      <c r="Z121" s="621"/>
      <c r="AA121" s="621"/>
      <c r="AB121" s="621"/>
      <c r="AC121" s="621"/>
      <c r="AD121" s="621"/>
      <c r="AE121" s="621"/>
      <c r="AF121" s="621"/>
      <c r="AG121" s="621"/>
      <c r="AH121" s="621"/>
      <c r="AI121" s="621"/>
      <c r="AJ121" s="621"/>
      <c r="AK121" s="621"/>
      <c r="AL121" s="621"/>
      <c r="AM121" s="621"/>
      <c r="AN121" s="621"/>
      <c r="AO121" s="621"/>
      <c r="AP121" s="621"/>
      <c r="AQ121" s="621"/>
      <c r="AR121" s="621"/>
      <c r="AS121" s="621"/>
      <c r="AT121" s="621"/>
      <c r="AU121" s="621"/>
      <c r="AV121" s="621"/>
      <c r="AW121" s="622"/>
      <c r="AX121" s="578" t="s">
        <v>103</v>
      </c>
      <c r="AY121" s="579"/>
      <c r="AZ121" s="579"/>
      <c r="BA121" s="579"/>
      <c r="BB121" s="579"/>
      <c r="BC121" s="579"/>
      <c r="BD121" s="579"/>
      <c r="BE121" s="580"/>
    </row>
    <row r="122" spans="3:57" s="420" customFormat="1" ht="15.75" customHeight="1">
      <c r="C122" s="421"/>
      <c r="E122" s="634"/>
      <c r="F122" s="582"/>
      <c r="G122" s="638"/>
      <c r="H122" s="581"/>
      <c r="I122" s="582"/>
      <c r="J122" s="582"/>
      <c r="K122" s="582"/>
      <c r="L122" s="582"/>
      <c r="M122" s="582"/>
      <c r="N122" s="582"/>
      <c r="O122" s="638"/>
      <c r="P122" s="644"/>
      <c r="Q122" s="645"/>
      <c r="R122" s="646"/>
      <c r="S122" s="629"/>
      <c r="T122" s="630"/>
      <c r="U122" s="630"/>
      <c r="V122" s="630"/>
      <c r="W122" s="623"/>
      <c r="X122" s="624"/>
      <c r="Y122" s="627"/>
      <c r="Z122" s="623"/>
      <c r="AA122" s="623"/>
      <c r="AB122" s="623"/>
      <c r="AC122" s="623"/>
      <c r="AD122" s="623"/>
      <c r="AE122" s="623"/>
      <c r="AF122" s="623"/>
      <c r="AG122" s="623"/>
      <c r="AH122" s="623"/>
      <c r="AI122" s="623"/>
      <c r="AJ122" s="623"/>
      <c r="AK122" s="623"/>
      <c r="AL122" s="623"/>
      <c r="AM122" s="623"/>
      <c r="AN122" s="623"/>
      <c r="AO122" s="623"/>
      <c r="AP122" s="623"/>
      <c r="AQ122" s="623"/>
      <c r="AR122" s="623"/>
      <c r="AS122" s="623"/>
      <c r="AT122" s="623"/>
      <c r="AU122" s="623"/>
      <c r="AV122" s="623"/>
      <c r="AW122" s="624"/>
      <c r="AX122" s="581"/>
      <c r="AY122" s="582"/>
      <c r="AZ122" s="582"/>
      <c r="BA122" s="582"/>
      <c r="BB122" s="582"/>
      <c r="BC122" s="582"/>
      <c r="BD122" s="582"/>
      <c r="BE122" s="583"/>
    </row>
    <row r="123" spans="3:57" s="420" customFormat="1" ht="15.75" customHeight="1">
      <c r="C123" s="421"/>
      <c r="E123" s="669"/>
      <c r="F123" s="670"/>
      <c r="G123" s="671"/>
      <c r="H123" s="686"/>
      <c r="I123" s="670"/>
      <c r="J123" s="670"/>
      <c r="K123" s="670"/>
      <c r="L123" s="670"/>
      <c r="M123" s="670"/>
      <c r="N123" s="670"/>
      <c r="O123" s="671"/>
      <c r="P123" s="666"/>
      <c r="Q123" s="667"/>
      <c r="R123" s="668"/>
      <c r="S123" s="631"/>
      <c r="T123" s="632"/>
      <c r="U123" s="632"/>
      <c r="V123" s="632"/>
      <c r="W123" s="625"/>
      <c r="X123" s="626"/>
      <c r="Y123" s="628"/>
      <c r="Z123" s="625"/>
      <c r="AA123" s="625"/>
      <c r="AB123" s="625"/>
      <c r="AC123" s="625"/>
      <c r="AD123" s="625"/>
      <c r="AE123" s="625"/>
      <c r="AF123" s="625"/>
      <c r="AG123" s="625"/>
      <c r="AH123" s="625"/>
      <c r="AI123" s="625"/>
      <c r="AJ123" s="625"/>
      <c r="AK123" s="625"/>
      <c r="AL123" s="625"/>
      <c r="AM123" s="625"/>
      <c r="AN123" s="625"/>
      <c r="AO123" s="625"/>
      <c r="AP123" s="625"/>
      <c r="AQ123" s="625"/>
      <c r="AR123" s="625"/>
      <c r="AS123" s="625"/>
      <c r="AT123" s="625"/>
      <c r="AU123" s="625"/>
      <c r="AV123" s="625"/>
      <c r="AW123" s="626"/>
      <c r="AX123" s="581"/>
      <c r="AY123" s="582"/>
      <c r="AZ123" s="582"/>
      <c r="BA123" s="582"/>
      <c r="BB123" s="582"/>
      <c r="BC123" s="582"/>
      <c r="BD123" s="582"/>
      <c r="BE123" s="583"/>
    </row>
    <row r="124" spans="3:57" s="420" customFormat="1" ht="15.75" customHeight="1">
      <c r="C124" s="421"/>
      <c r="E124" s="633">
        <v>4</v>
      </c>
      <c r="F124" s="579"/>
      <c r="G124" s="579"/>
      <c r="H124" s="578" t="e">
        <f>IF($E124="","",VLOOKUP($E124,tanka,#REF!,FALSE))</f>
        <v>#REF!</v>
      </c>
      <c r="I124" s="579"/>
      <c r="J124" s="579"/>
      <c r="K124" s="579"/>
      <c r="L124" s="579"/>
      <c r="M124" s="579"/>
      <c r="N124" s="579"/>
      <c r="O124" s="637"/>
      <c r="P124" s="641" t="e">
        <f>IF($E124="","",VLOOKUP($E124,tanka,#REF!,FALSE))</f>
        <v>#REF!</v>
      </c>
      <c r="Q124" s="642"/>
      <c r="R124" s="643"/>
      <c r="S124" s="647" t="e">
        <f>IF($E124="","",VLOOKUP($E124,tanka,#REF!,FALSE))</f>
        <v>#REF!</v>
      </c>
      <c r="T124" s="648"/>
      <c r="U124" s="648"/>
      <c r="V124" s="648"/>
      <c r="W124" s="621" t="str">
        <f>$W$115</f>
        <v>円</v>
      </c>
      <c r="X124" s="622"/>
      <c r="Y124" s="653" t="s">
        <v>501</v>
      </c>
      <c r="Z124" s="653"/>
      <c r="AA124" s="653"/>
      <c r="AB124" s="653"/>
      <c r="AC124" s="653"/>
      <c r="AD124" s="653"/>
      <c r="AE124" s="653"/>
      <c r="AF124" s="653"/>
      <c r="AG124" s="653"/>
      <c r="AH124" s="653"/>
      <c r="AI124" s="653"/>
      <c r="AJ124" s="653"/>
      <c r="AK124" s="653"/>
      <c r="AL124" s="653"/>
      <c r="AM124" s="653"/>
      <c r="AN124" s="653"/>
      <c r="AO124" s="653"/>
      <c r="AP124" s="653"/>
      <c r="AQ124" s="653"/>
      <c r="AR124" s="653"/>
      <c r="AS124" s="653"/>
      <c r="AT124" s="653"/>
      <c r="AU124" s="653"/>
      <c r="AV124" s="653"/>
      <c r="AW124" s="653"/>
      <c r="AX124" s="656" t="s">
        <v>104</v>
      </c>
      <c r="AY124" s="656"/>
      <c r="AZ124" s="656"/>
      <c r="BA124" s="656"/>
      <c r="BB124" s="656"/>
      <c r="BC124" s="656"/>
      <c r="BD124" s="656"/>
      <c r="BE124" s="657"/>
    </row>
    <row r="125" spans="3:57" s="420" customFormat="1" ht="15.75" customHeight="1">
      <c r="C125" s="421"/>
      <c r="E125" s="634"/>
      <c r="F125" s="582"/>
      <c r="G125" s="582"/>
      <c r="H125" s="581"/>
      <c r="I125" s="582"/>
      <c r="J125" s="582"/>
      <c r="K125" s="582"/>
      <c r="L125" s="582"/>
      <c r="M125" s="582"/>
      <c r="N125" s="582"/>
      <c r="O125" s="638"/>
      <c r="P125" s="644"/>
      <c r="Q125" s="645"/>
      <c r="R125" s="646"/>
      <c r="S125" s="629"/>
      <c r="T125" s="630"/>
      <c r="U125" s="630"/>
      <c r="V125" s="630"/>
      <c r="W125" s="623"/>
      <c r="X125" s="624"/>
      <c r="Y125" s="654"/>
      <c r="Z125" s="654"/>
      <c r="AA125" s="654"/>
      <c r="AB125" s="654"/>
      <c r="AC125" s="654"/>
      <c r="AD125" s="654"/>
      <c r="AE125" s="654"/>
      <c r="AF125" s="654"/>
      <c r="AG125" s="654"/>
      <c r="AH125" s="654"/>
      <c r="AI125" s="654"/>
      <c r="AJ125" s="654"/>
      <c r="AK125" s="654"/>
      <c r="AL125" s="654"/>
      <c r="AM125" s="654"/>
      <c r="AN125" s="654"/>
      <c r="AO125" s="654"/>
      <c r="AP125" s="654"/>
      <c r="AQ125" s="654"/>
      <c r="AR125" s="654"/>
      <c r="AS125" s="654"/>
      <c r="AT125" s="654"/>
      <c r="AU125" s="654"/>
      <c r="AV125" s="654"/>
      <c r="AW125" s="654"/>
      <c r="AX125" s="658"/>
      <c r="AY125" s="658"/>
      <c r="AZ125" s="658"/>
      <c r="BA125" s="658"/>
      <c r="BB125" s="658"/>
      <c r="BC125" s="658"/>
      <c r="BD125" s="658"/>
      <c r="BE125" s="659"/>
    </row>
    <row r="126" spans="3:57" s="420" customFormat="1" ht="15.75" customHeight="1">
      <c r="C126" s="421"/>
      <c r="E126" s="635"/>
      <c r="F126" s="636"/>
      <c r="G126" s="636"/>
      <c r="H126" s="639"/>
      <c r="I126" s="636"/>
      <c r="J126" s="636"/>
      <c r="K126" s="636"/>
      <c r="L126" s="636"/>
      <c r="M126" s="636"/>
      <c r="N126" s="636"/>
      <c r="O126" s="640"/>
      <c r="P126" s="611"/>
      <c r="Q126" s="588"/>
      <c r="R126" s="589"/>
      <c r="S126" s="649"/>
      <c r="T126" s="650"/>
      <c r="U126" s="650"/>
      <c r="V126" s="650"/>
      <c r="W126" s="651"/>
      <c r="X126" s="652"/>
      <c r="Y126" s="655"/>
      <c r="Z126" s="655"/>
      <c r="AA126" s="655"/>
      <c r="AB126" s="655"/>
      <c r="AC126" s="655"/>
      <c r="AD126" s="655"/>
      <c r="AE126" s="655"/>
      <c r="AF126" s="655"/>
      <c r="AG126" s="655"/>
      <c r="AH126" s="655"/>
      <c r="AI126" s="655"/>
      <c r="AJ126" s="655"/>
      <c r="AK126" s="655"/>
      <c r="AL126" s="655"/>
      <c r="AM126" s="655"/>
      <c r="AN126" s="655"/>
      <c r="AO126" s="655"/>
      <c r="AP126" s="655"/>
      <c r="AQ126" s="655"/>
      <c r="AR126" s="655"/>
      <c r="AS126" s="655"/>
      <c r="AT126" s="655"/>
      <c r="AU126" s="655"/>
      <c r="AV126" s="655"/>
      <c r="AW126" s="655"/>
      <c r="AX126" s="660"/>
      <c r="AY126" s="660"/>
      <c r="AZ126" s="660"/>
      <c r="BA126" s="660"/>
      <c r="BB126" s="660"/>
      <c r="BC126" s="660"/>
      <c r="BD126" s="660"/>
      <c r="BE126" s="661"/>
    </row>
    <row r="127" spans="1:5" ht="15.75" customHeight="1">
      <c r="A127" s="180"/>
      <c r="E127" s="178" t="s">
        <v>635</v>
      </c>
    </row>
    <row r="128" s="414" customFormat="1" ht="15.75" customHeight="1">
      <c r="C128" s="417"/>
    </row>
    <row r="129" spans="3:57" s="414" customFormat="1" ht="15.75" customHeight="1">
      <c r="C129" s="417"/>
      <c r="D129" s="662" t="s">
        <v>527</v>
      </c>
      <c r="E129" s="662"/>
      <c r="G129" s="576" t="s">
        <v>27</v>
      </c>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6"/>
      <c r="AY129" s="576"/>
      <c r="AZ129" s="576"/>
      <c r="BA129" s="576"/>
      <c r="BB129" s="576"/>
      <c r="BC129" s="576"/>
      <c r="BD129" s="576"/>
      <c r="BE129" s="576"/>
    </row>
    <row r="130" spans="3:57" s="414" customFormat="1" ht="15.75" customHeight="1">
      <c r="C130" s="417"/>
      <c r="H130" s="576" t="s">
        <v>636</v>
      </c>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6"/>
      <c r="AY130" s="576"/>
      <c r="AZ130" s="576"/>
      <c r="BA130" s="576"/>
      <c r="BB130" s="576"/>
      <c r="BC130" s="576"/>
      <c r="BD130" s="576"/>
      <c r="BE130" s="576"/>
    </row>
    <row r="131" s="414" customFormat="1" ht="15.75" customHeight="1">
      <c r="C131" s="417"/>
    </row>
    <row r="132" spans="3:57" s="414" customFormat="1" ht="15.75" customHeight="1">
      <c r="C132" s="417"/>
      <c r="D132" s="662" t="s">
        <v>537</v>
      </c>
      <c r="E132" s="662"/>
      <c r="G132" s="576" t="s">
        <v>31</v>
      </c>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6"/>
      <c r="AY132" s="576"/>
      <c r="AZ132" s="576"/>
      <c r="BA132" s="576"/>
      <c r="BB132" s="576"/>
      <c r="BC132" s="576"/>
      <c r="BD132" s="576"/>
      <c r="BE132" s="576"/>
    </row>
    <row r="133" spans="3:57" s="414" customFormat="1" ht="15.75" customHeight="1">
      <c r="C133" s="417"/>
      <c r="H133" s="576" t="s">
        <v>637</v>
      </c>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6"/>
      <c r="AY133" s="576"/>
      <c r="AZ133" s="576"/>
      <c r="BA133" s="576"/>
      <c r="BB133" s="576"/>
      <c r="BC133" s="576"/>
      <c r="BD133" s="576"/>
      <c r="BE133" s="576"/>
    </row>
    <row r="134" spans="3:57" s="414" customFormat="1" ht="15.75" customHeight="1">
      <c r="C134" s="417"/>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6"/>
      <c r="AY134" s="576"/>
      <c r="AZ134" s="576"/>
      <c r="BA134" s="576"/>
      <c r="BB134" s="576"/>
      <c r="BC134" s="576"/>
      <c r="BD134" s="576"/>
      <c r="BE134" s="576"/>
    </row>
    <row r="135" spans="3:57" s="420" customFormat="1" ht="15.75" customHeight="1">
      <c r="C135" s="421"/>
      <c r="E135" s="673" t="s">
        <v>638</v>
      </c>
      <c r="F135" s="673"/>
      <c r="G135" s="673"/>
      <c r="H135" s="673"/>
      <c r="J135" s="608" t="s">
        <v>639</v>
      </c>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8"/>
      <c r="AY135" s="608"/>
      <c r="AZ135" s="608"/>
      <c r="BA135" s="608"/>
      <c r="BB135" s="608"/>
      <c r="BC135" s="608"/>
      <c r="BD135" s="608"/>
      <c r="BE135" s="608"/>
    </row>
    <row r="136" spans="5:19" ht="15.75" customHeight="1">
      <c r="E136" s="678" t="s">
        <v>502</v>
      </c>
      <c r="F136" s="679"/>
      <c r="G136" s="679"/>
      <c r="H136" s="679"/>
      <c r="I136" s="679"/>
      <c r="J136" s="679"/>
      <c r="K136" s="679"/>
      <c r="L136" s="679"/>
      <c r="M136" s="679"/>
      <c r="N136" s="679"/>
      <c r="O136" s="674">
        <v>0.0636</v>
      </c>
      <c r="P136" s="674"/>
      <c r="Q136" s="674"/>
      <c r="R136" s="674"/>
      <c r="S136" s="675"/>
    </row>
    <row r="137" spans="3:19" s="414" customFormat="1" ht="15.75" customHeight="1">
      <c r="C137" s="417"/>
      <c r="E137" s="680"/>
      <c r="F137" s="681"/>
      <c r="G137" s="681"/>
      <c r="H137" s="681"/>
      <c r="I137" s="681"/>
      <c r="J137" s="681"/>
      <c r="K137" s="681"/>
      <c r="L137" s="681"/>
      <c r="M137" s="681"/>
      <c r="N137" s="681"/>
      <c r="O137" s="676"/>
      <c r="P137" s="676"/>
      <c r="Q137" s="676"/>
      <c r="R137" s="676"/>
      <c r="S137" s="677"/>
    </row>
    <row r="138" s="414" customFormat="1" ht="15.75" customHeight="1">
      <c r="C138" s="417"/>
    </row>
    <row r="139" spans="3:57" s="414" customFormat="1" ht="15.75" customHeight="1">
      <c r="C139" s="417"/>
      <c r="D139" s="662" t="s">
        <v>531</v>
      </c>
      <c r="E139" s="662"/>
      <c r="G139" s="576" t="s">
        <v>32</v>
      </c>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6"/>
      <c r="AL139" s="576"/>
      <c r="AM139" s="576"/>
      <c r="AN139" s="576"/>
      <c r="AO139" s="576"/>
      <c r="AP139" s="576"/>
      <c r="AQ139" s="576"/>
      <c r="AR139" s="576"/>
      <c r="AS139" s="576"/>
      <c r="AT139" s="576"/>
      <c r="AU139" s="576"/>
      <c r="AV139" s="576"/>
      <c r="AW139" s="576"/>
      <c r="AX139" s="576"/>
      <c r="AY139" s="576"/>
      <c r="AZ139" s="576"/>
      <c r="BA139" s="576"/>
      <c r="BB139" s="576"/>
      <c r="BC139" s="576"/>
      <c r="BD139" s="576"/>
      <c r="BE139" s="576"/>
    </row>
    <row r="140" spans="3:57" s="414" customFormat="1" ht="15.75" customHeight="1">
      <c r="C140" s="417"/>
      <c r="H140" s="576" t="s">
        <v>753</v>
      </c>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6"/>
      <c r="AL140" s="576"/>
      <c r="AM140" s="576"/>
      <c r="AN140" s="576"/>
      <c r="AO140" s="576"/>
      <c r="AP140" s="576"/>
      <c r="AQ140" s="576"/>
      <c r="AR140" s="576"/>
      <c r="AS140" s="576"/>
      <c r="AT140" s="576"/>
      <c r="AU140" s="576"/>
      <c r="AV140" s="576"/>
      <c r="AW140" s="576"/>
      <c r="AX140" s="576"/>
      <c r="AY140" s="576"/>
      <c r="AZ140" s="576"/>
      <c r="BA140" s="576"/>
      <c r="BB140" s="576"/>
      <c r="BC140" s="576"/>
      <c r="BD140" s="576"/>
      <c r="BE140" s="576"/>
    </row>
    <row r="141" spans="3:57" s="420" customFormat="1" ht="15.75" customHeight="1">
      <c r="C141" s="421"/>
      <c r="E141" s="673" t="s">
        <v>754</v>
      </c>
      <c r="F141" s="673"/>
      <c r="G141" s="673"/>
      <c r="H141" s="673"/>
      <c r="J141" s="608" t="s">
        <v>755</v>
      </c>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8"/>
      <c r="AL141" s="608"/>
      <c r="AM141" s="608"/>
      <c r="AN141" s="608"/>
      <c r="AO141" s="608"/>
      <c r="AP141" s="608"/>
      <c r="AQ141" s="608"/>
      <c r="AR141" s="608"/>
      <c r="AS141" s="608"/>
      <c r="AT141" s="608"/>
      <c r="AU141" s="608"/>
      <c r="AV141" s="608"/>
      <c r="AW141" s="608"/>
      <c r="AX141" s="608"/>
      <c r="AY141" s="608"/>
      <c r="AZ141" s="608"/>
      <c r="BA141" s="608"/>
      <c r="BB141" s="608"/>
      <c r="BC141" s="608"/>
      <c r="BD141" s="608"/>
      <c r="BE141" s="608"/>
    </row>
    <row r="142" spans="5:19" ht="15.75" customHeight="1">
      <c r="E142" s="678" t="s">
        <v>503</v>
      </c>
      <c r="F142" s="679"/>
      <c r="G142" s="679"/>
      <c r="H142" s="679"/>
      <c r="I142" s="679"/>
      <c r="J142" s="679"/>
      <c r="K142" s="679"/>
      <c r="L142" s="679"/>
      <c r="M142" s="679"/>
      <c r="N142" s="679"/>
      <c r="O142" s="674">
        <v>0.23</v>
      </c>
      <c r="P142" s="674"/>
      <c r="Q142" s="674"/>
      <c r="R142" s="674"/>
      <c r="S142" s="675"/>
    </row>
    <row r="143" spans="3:19" s="414" customFormat="1" ht="15.75" customHeight="1">
      <c r="C143" s="417"/>
      <c r="E143" s="680"/>
      <c r="F143" s="681"/>
      <c r="G143" s="681"/>
      <c r="H143" s="681"/>
      <c r="I143" s="681"/>
      <c r="J143" s="681"/>
      <c r="K143" s="681"/>
      <c r="L143" s="681"/>
      <c r="M143" s="681"/>
      <c r="N143" s="681"/>
      <c r="O143" s="676"/>
      <c r="P143" s="676"/>
      <c r="Q143" s="676"/>
      <c r="R143" s="676"/>
      <c r="S143" s="677"/>
    </row>
    <row r="144" s="414" customFormat="1" ht="15.75" customHeight="1">
      <c r="C144" s="417"/>
    </row>
    <row r="145" spans="3:57" s="414" customFormat="1" ht="15.75" customHeight="1">
      <c r="C145" s="417"/>
      <c r="D145" s="662" t="s">
        <v>538</v>
      </c>
      <c r="E145" s="662"/>
      <c r="G145" s="576" t="s">
        <v>90</v>
      </c>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6"/>
      <c r="AL145" s="576"/>
      <c r="AM145" s="576"/>
      <c r="AN145" s="576"/>
      <c r="AO145" s="576"/>
      <c r="AP145" s="576"/>
      <c r="AQ145" s="576"/>
      <c r="AR145" s="576"/>
      <c r="AS145" s="576"/>
      <c r="AT145" s="576"/>
      <c r="AU145" s="576"/>
      <c r="AV145" s="576"/>
      <c r="AW145" s="576"/>
      <c r="AX145" s="576"/>
      <c r="AY145" s="576"/>
      <c r="AZ145" s="576"/>
      <c r="BA145" s="576"/>
      <c r="BB145" s="576"/>
      <c r="BC145" s="576"/>
      <c r="BD145" s="576"/>
      <c r="BE145" s="576"/>
    </row>
    <row r="146" spans="3:57" s="414" customFormat="1" ht="15.75" customHeight="1">
      <c r="C146" s="417"/>
      <c r="H146" s="576" t="s">
        <v>756</v>
      </c>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6"/>
      <c r="AL146" s="576"/>
      <c r="AM146" s="576"/>
      <c r="AN146" s="576"/>
      <c r="AO146" s="576"/>
      <c r="AP146" s="576"/>
      <c r="AQ146" s="576"/>
      <c r="AR146" s="576"/>
      <c r="AS146" s="576"/>
      <c r="AT146" s="576"/>
      <c r="AU146" s="576"/>
      <c r="AV146" s="576"/>
      <c r="AW146" s="576"/>
      <c r="AX146" s="576"/>
      <c r="AY146" s="576"/>
      <c r="AZ146" s="576"/>
      <c r="BA146" s="576"/>
      <c r="BB146" s="576"/>
      <c r="BC146" s="576"/>
      <c r="BD146" s="576"/>
      <c r="BE146" s="576"/>
    </row>
    <row r="147" s="414" customFormat="1" ht="15.75" customHeight="1">
      <c r="C147" s="417"/>
    </row>
    <row r="148" s="414" customFormat="1" ht="15.75" customHeight="1">
      <c r="C148" s="417"/>
    </row>
    <row r="149" s="414" customFormat="1" ht="15.75" customHeight="1">
      <c r="C149" s="417"/>
    </row>
    <row r="150" s="414" customFormat="1" ht="15.75" customHeight="1">
      <c r="C150" s="417"/>
    </row>
    <row r="151" s="414" customFormat="1" ht="15.75" customHeight="1">
      <c r="C151" s="417"/>
    </row>
    <row r="152" s="414" customFormat="1" ht="15.75" customHeight="1">
      <c r="C152" s="417"/>
    </row>
    <row r="153" s="414" customFormat="1" ht="15.75" customHeight="1">
      <c r="C153" s="417"/>
    </row>
    <row r="154" s="414" customFormat="1" ht="15.75" customHeight="1">
      <c r="C154" s="417"/>
    </row>
    <row r="155" s="414" customFormat="1" ht="15.75" customHeight="1">
      <c r="C155" s="417"/>
    </row>
    <row r="156" s="414" customFormat="1" ht="15.75" customHeight="1">
      <c r="C156" s="417"/>
    </row>
    <row r="157" s="414" customFormat="1" ht="15.75" customHeight="1">
      <c r="C157" s="417"/>
    </row>
    <row r="158" spans="1:57" s="414" customFormat="1" ht="15.75" customHeight="1">
      <c r="A158" s="577" t="s">
        <v>539</v>
      </c>
      <c r="B158" s="577"/>
      <c r="D158" s="576" t="s">
        <v>53</v>
      </c>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6"/>
      <c r="AL158" s="576"/>
      <c r="AM158" s="576"/>
      <c r="AN158" s="576"/>
      <c r="AO158" s="576"/>
      <c r="AP158" s="576"/>
      <c r="AQ158" s="576"/>
      <c r="AR158" s="576"/>
      <c r="AS158" s="576"/>
      <c r="AT158" s="576"/>
      <c r="AU158" s="576"/>
      <c r="AV158" s="576"/>
      <c r="AW158" s="576"/>
      <c r="AX158" s="576"/>
      <c r="AY158" s="576"/>
      <c r="AZ158" s="576"/>
      <c r="BA158" s="576"/>
      <c r="BB158" s="576"/>
      <c r="BC158" s="576"/>
      <c r="BD158" s="576"/>
      <c r="BE158" s="576"/>
    </row>
    <row r="159" spans="3:57" s="414" customFormat="1" ht="15.75" customHeight="1">
      <c r="C159" s="609" t="s">
        <v>540</v>
      </c>
      <c r="D159" s="576"/>
      <c r="E159" s="576"/>
      <c r="F159" s="576" t="s">
        <v>757</v>
      </c>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6"/>
      <c r="AL159" s="576"/>
      <c r="AM159" s="576"/>
      <c r="AN159" s="576"/>
      <c r="AO159" s="576"/>
      <c r="AP159" s="576"/>
      <c r="AQ159" s="576"/>
      <c r="AR159" s="576"/>
      <c r="AS159" s="576"/>
      <c r="AT159" s="576"/>
      <c r="AU159" s="576"/>
      <c r="AV159" s="576"/>
      <c r="AW159" s="576"/>
      <c r="AX159" s="576"/>
      <c r="AY159" s="576"/>
      <c r="AZ159" s="576"/>
      <c r="BA159" s="576"/>
      <c r="BB159" s="576"/>
      <c r="BC159" s="576"/>
      <c r="BD159" s="576"/>
      <c r="BE159" s="576"/>
    </row>
    <row r="160" spans="3:57" s="414" customFormat="1" ht="15.75" customHeight="1">
      <c r="C160" s="417"/>
      <c r="D160" s="662" t="s">
        <v>541</v>
      </c>
      <c r="E160" s="662"/>
      <c r="G160" s="576" t="s">
        <v>757</v>
      </c>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6"/>
      <c r="AL160" s="576"/>
      <c r="AM160" s="576"/>
      <c r="AN160" s="576"/>
      <c r="AO160" s="576"/>
      <c r="AP160" s="576"/>
      <c r="AQ160" s="576"/>
      <c r="AR160" s="576"/>
      <c r="AS160" s="576"/>
      <c r="AT160" s="576"/>
      <c r="AU160" s="576"/>
      <c r="AV160" s="576"/>
      <c r="AW160" s="576"/>
      <c r="AX160" s="576"/>
      <c r="AY160" s="576"/>
      <c r="AZ160" s="576"/>
      <c r="BA160" s="576"/>
      <c r="BB160" s="576"/>
      <c r="BC160" s="576"/>
      <c r="BD160" s="576"/>
      <c r="BE160" s="576"/>
    </row>
    <row r="161" spans="3:57" s="414" customFormat="1" ht="15.75" customHeight="1">
      <c r="C161" s="417"/>
      <c r="H161" s="576" t="s">
        <v>144</v>
      </c>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6"/>
      <c r="AL161" s="576"/>
      <c r="AM161" s="576"/>
      <c r="AN161" s="576"/>
      <c r="AO161" s="576"/>
      <c r="AP161" s="576"/>
      <c r="AQ161" s="576"/>
      <c r="AR161" s="576"/>
      <c r="AS161" s="576"/>
      <c r="AT161" s="576"/>
      <c r="AU161" s="576"/>
      <c r="AV161" s="576"/>
      <c r="AW161" s="576"/>
      <c r="AX161" s="576"/>
      <c r="AY161" s="576"/>
      <c r="AZ161" s="576"/>
      <c r="BA161" s="576"/>
      <c r="BB161" s="576"/>
      <c r="BC161" s="576"/>
      <c r="BD161" s="576"/>
      <c r="BE161" s="576"/>
    </row>
    <row r="162" spans="3:57" s="414" customFormat="1" ht="15.75" customHeight="1">
      <c r="C162" s="417"/>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6"/>
      <c r="AL162" s="576"/>
      <c r="AM162" s="576"/>
      <c r="AN162" s="576"/>
      <c r="AO162" s="576"/>
      <c r="AP162" s="576"/>
      <c r="AQ162" s="576"/>
      <c r="AR162" s="576"/>
      <c r="AS162" s="576"/>
      <c r="AT162" s="576"/>
      <c r="AU162" s="576"/>
      <c r="AV162" s="576"/>
      <c r="AW162" s="576"/>
      <c r="AX162" s="576"/>
      <c r="AY162" s="576"/>
      <c r="AZ162" s="576"/>
      <c r="BA162" s="576"/>
      <c r="BB162" s="576"/>
      <c r="BC162" s="576"/>
      <c r="BD162" s="576"/>
      <c r="BE162" s="576"/>
    </row>
    <row r="163" s="414" customFormat="1" ht="15.75" customHeight="1">
      <c r="C163" s="417"/>
    </row>
    <row r="164" spans="3:57" s="414" customFormat="1" ht="15.75" customHeight="1">
      <c r="C164" s="417"/>
      <c r="D164" s="662" t="s">
        <v>542</v>
      </c>
      <c r="E164" s="662"/>
      <c r="G164" s="576" t="s">
        <v>574</v>
      </c>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6"/>
      <c r="AL164" s="576"/>
      <c r="AM164" s="576"/>
      <c r="AN164" s="576"/>
      <c r="AO164" s="576"/>
      <c r="AP164" s="576"/>
      <c r="AQ164" s="576"/>
      <c r="AR164" s="576"/>
      <c r="AS164" s="576"/>
      <c r="AT164" s="576"/>
      <c r="AU164" s="576"/>
      <c r="AV164" s="576"/>
      <c r="AW164" s="576"/>
      <c r="AX164" s="576"/>
      <c r="AY164" s="576"/>
      <c r="AZ164" s="576"/>
      <c r="BA164" s="576"/>
      <c r="BB164" s="576"/>
      <c r="BC164" s="576"/>
      <c r="BD164" s="576"/>
      <c r="BE164" s="576"/>
    </row>
    <row r="165" spans="3:57" s="414" customFormat="1" ht="15.75" customHeight="1">
      <c r="C165" s="417"/>
      <c r="H165" s="576" t="s">
        <v>508</v>
      </c>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6"/>
      <c r="AL165" s="576"/>
      <c r="AM165" s="576"/>
      <c r="AN165" s="576"/>
      <c r="AO165" s="576"/>
      <c r="AP165" s="576"/>
      <c r="AQ165" s="576"/>
      <c r="AR165" s="576"/>
      <c r="AS165" s="576"/>
      <c r="AT165" s="576"/>
      <c r="AU165" s="576"/>
      <c r="AV165" s="576"/>
      <c r="AW165" s="576"/>
      <c r="AX165" s="576"/>
      <c r="AY165" s="576"/>
      <c r="AZ165" s="576"/>
      <c r="BA165" s="576"/>
      <c r="BB165" s="576"/>
      <c r="BC165" s="576"/>
      <c r="BD165" s="576"/>
      <c r="BE165" s="576"/>
    </row>
    <row r="166" spans="3:57" s="414" customFormat="1" ht="15.75" customHeight="1">
      <c r="C166" s="417"/>
      <c r="H166" s="576"/>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576"/>
      <c r="AH166" s="576"/>
      <c r="AI166" s="576"/>
      <c r="AJ166" s="576"/>
      <c r="AK166" s="576"/>
      <c r="AL166" s="576"/>
      <c r="AM166" s="576"/>
      <c r="AN166" s="576"/>
      <c r="AO166" s="576"/>
      <c r="AP166" s="576"/>
      <c r="AQ166" s="576"/>
      <c r="AR166" s="576"/>
      <c r="AS166" s="576"/>
      <c r="AT166" s="576"/>
      <c r="AU166" s="576"/>
      <c r="AV166" s="576"/>
      <c r="AW166" s="576"/>
      <c r="AX166" s="576"/>
      <c r="AY166" s="576"/>
      <c r="AZ166" s="576"/>
      <c r="BA166" s="576"/>
      <c r="BB166" s="576"/>
      <c r="BC166" s="576"/>
      <c r="BD166" s="576"/>
      <c r="BE166" s="576"/>
    </row>
    <row r="167" s="414" customFormat="1" ht="15.75" customHeight="1">
      <c r="C167" s="417"/>
    </row>
    <row r="168" spans="3:57" s="414" customFormat="1" ht="15.75" customHeight="1">
      <c r="C168" s="417"/>
      <c r="D168" s="662" t="s">
        <v>529</v>
      </c>
      <c r="E168" s="662"/>
      <c r="G168" s="576" t="s">
        <v>575</v>
      </c>
      <c r="H168" s="576"/>
      <c r="I168" s="576"/>
      <c r="J168" s="576"/>
      <c r="K168" s="576"/>
      <c r="L168" s="576"/>
      <c r="M168" s="576"/>
      <c r="N168" s="576"/>
      <c r="O168" s="576"/>
      <c r="P168" s="576"/>
      <c r="Q168" s="576"/>
      <c r="R168" s="576"/>
      <c r="S168" s="576"/>
      <c r="T168" s="576"/>
      <c r="U168" s="576"/>
      <c r="V168" s="576"/>
      <c r="W168" s="576"/>
      <c r="X168" s="576"/>
      <c r="Y168" s="576"/>
      <c r="Z168" s="576"/>
      <c r="AA168" s="576"/>
      <c r="AB168" s="576"/>
      <c r="AC168" s="576"/>
      <c r="AD168" s="576"/>
      <c r="AE168" s="576"/>
      <c r="AF168" s="576"/>
      <c r="AG168" s="576"/>
      <c r="AH168" s="576"/>
      <c r="AI168" s="576"/>
      <c r="AJ168" s="576"/>
      <c r="AK168" s="576"/>
      <c r="AL168" s="576"/>
      <c r="AM168" s="576"/>
      <c r="AN168" s="576"/>
      <c r="AO168" s="576"/>
      <c r="AP168" s="576"/>
      <c r="AQ168" s="576"/>
      <c r="AR168" s="576"/>
      <c r="AS168" s="576"/>
      <c r="AT168" s="576"/>
      <c r="AU168" s="576"/>
      <c r="AV168" s="576"/>
      <c r="AW168" s="576"/>
      <c r="AX168" s="576"/>
      <c r="AY168" s="576"/>
      <c r="AZ168" s="576"/>
      <c r="BA168" s="576"/>
      <c r="BB168" s="576"/>
      <c r="BC168" s="576"/>
      <c r="BD168" s="576"/>
      <c r="BE168" s="576"/>
    </row>
    <row r="169" spans="3:57" s="414" customFormat="1" ht="15.75" customHeight="1">
      <c r="C169" s="417"/>
      <c r="H169" s="576" t="s">
        <v>727</v>
      </c>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6"/>
      <c r="AL169" s="576"/>
      <c r="AM169" s="576"/>
      <c r="AN169" s="576"/>
      <c r="AO169" s="576"/>
      <c r="AP169" s="576"/>
      <c r="AQ169" s="576"/>
      <c r="AR169" s="576"/>
      <c r="AS169" s="576"/>
      <c r="AT169" s="576"/>
      <c r="AU169" s="576"/>
      <c r="AV169" s="576"/>
      <c r="AW169" s="576"/>
      <c r="AX169" s="576"/>
      <c r="AY169" s="576"/>
      <c r="AZ169" s="576"/>
      <c r="BA169" s="576"/>
      <c r="BB169" s="576"/>
      <c r="BC169" s="576"/>
      <c r="BD169" s="576"/>
      <c r="BE169" s="576"/>
    </row>
    <row r="170" spans="3:57" s="414" customFormat="1" ht="15.75" customHeight="1">
      <c r="C170" s="417"/>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6"/>
      <c r="AL170" s="576"/>
      <c r="AM170" s="576"/>
      <c r="AN170" s="576"/>
      <c r="AO170" s="576"/>
      <c r="AP170" s="576"/>
      <c r="AQ170" s="576"/>
      <c r="AR170" s="576"/>
      <c r="AS170" s="576"/>
      <c r="AT170" s="576"/>
      <c r="AU170" s="576"/>
      <c r="AV170" s="576"/>
      <c r="AW170" s="576"/>
      <c r="AX170" s="576"/>
      <c r="AY170" s="576"/>
      <c r="AZ170" s="576"/>
      <c r="BA170" s="576"/>
      <c r="BB170" s="576"/>
      <c r="BC170" s="576"/>
      <c r="BD170" s="576"/>
      <c r="BE170" s="576"/>
    </row>
    <row r="171" s="414" customFormat="1" ht="15.75" customHeight="1">
      <c r="C171" s="417"/>
    </row>
    <row r="172" spans="3:57" s="414" customFormat="1" ht="15.75" customHeight="1">
      <c r="C172" s="609" t="s">
        <v>543</v>
      </c>
      <c r="D172" s="576"/>
      <c r="E172" s="576"/>
      <c r="F172" s="576" t="s">
        <v>728</v>
      </c>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6"/>
      <c r="AL172" s="576"/>
      <c r="AM172" s="576"/>
      <c r="AN172" s="576"/>
      <c r="AO172" s="576"/>
      <c r="AP172" s="576"/>
      <c r="AQ172" s="576"/>
      <c r="AR172" s="576"/>
      <c r="AS172" s="576"/>
      <c r="AT172" s="576"/>
      <c r="AU172" s="576"/>
      <c r="AV172" s="576"/>
      <c r="AW172" s="576"/>
      <c r="AX172" s="576"/>
      <c r="AY172" s="576"/>
      <c r="AZ172" s="576"/>
      <c r="BA172" s="576"/>
      <c r="BB172" s="576"/>
      <c r="BC172" s="576"/>
      <c r="BD172" s="576"/>
      <c r="BE172" s="576"/>
    </row>
    <row r="173" spans="3:57" s="414" customFormat="1" ht="15.75" customHeight="1">
      <c r="C173" s="417"/>
      <c r="D173" s="662" t="s">
        <v>544</v>
      </c>
      <c r="E173" s="662"/>
      <c r="G173" s="576" t="s">
        <v>729</v>
      </c>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6"/>
      <c r="AL173" s="576"/>
      <c r="AM173" s="576"/>
      <c r="AN173" s="576"/>
      <c r="AO173" s="576"/>
      <c r="AP173" s="576"/>
      <c r="AQ173" s="576"/>
      <c r="AR173" s="576"/>
      <c r="AS173" s="576"/>
      <c r="AT173" s="576"/>
      <c r="AU173" s="576"/>
      <c r="AV173" s="576"/>
      <c r="AW173" s="576"/>
      <c r="AX173" s="576"/>
      <c r="AY173" s="576"/>
      <c r="AZ173" s="576"/>
      <c r="BA173" s="576"/>
      <c r="BB173" s="576"/>
      <c r="BC173" s="576"/>
      <c r="BD173" s="576"/>
      <c r="BE173" s="576"/>
    </row>
    <row r="174" spans="3:57" s="414" customFormat="1" ht="15.75" customHeight="1">
      <c r="C174" s="417"/>
      <c r="E174" s="576" t="s">
        <v>545</v>
      </c>
      <c r="F174" s="576"/>
      <c r="G174" s="576"/>
      <c r="H174" s="576" t="s">
        <v>731</v>
      </c>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6"/>
      <c r="AL174" s="576"/>
      <c r="AM174" s="576"/>
      <c r="AN174" s="576"/>
      <c r="AO174" s="576"/>
      <c r="AP174" s="576"/>
      <c r="AQ174" s="576"/>
      <c r="AR174" s="576"/>
      <c r="AS174" s="576"/>
      <c r="AT174" s="576"/>
      <c r="AU174" s="576"/>
      <c r="AV174" s="576"/>
      <c r="AW174" s="576"/>
      <c r="AX174" s="576"/>
      <c r="AY174" s="576"/>
      <c r="AZ174" s="576"/>
      <c r="BA174" s="576"/>
      <c r="BB174" s="576"/>
      <c r="BC174" s="576"/>
      <c r="BD174" s="576"/>
      <c r="BE174" s="576"/>
    </row>
    <row r="175" spans="3:57" s="414" customFormat="1" ht="15.75" customHeight="1">
      <c r="C175" s="417"/>
      <c r="H175" s="576" t="s">
        <v>648</v>
      </c>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6"/>
      <c r="AL175" s="576"/>
      <c r="AM175" s="576"/>
      <c r="AN175" s="576"/>
      <c r="AO175" s="576"/>
      <c r="AP175" s="576"/>
      <c r="AQ175" s="576"/>
      <c r="AR175" s="576"/>
      <c r="AS175" s="576"/>
      <c r="AT175" s="576"/>
      <c r="AU175" s="576"/>
      <c r="AV175" s="576"/>
      <c r="AW175" s="576"/>
      <c r="AX175" s="576"/>
      <c r="AY175" s="576"/>
      <c r="AZ175" s="576"/>
      <c r="BA175" s="576"/>
      <c r="BB175" s="576"/>
      <c r="BC175" s="576"/>
      <c r="BD175" s="576"/>
      <c r="BE175" s="576"/>
    </row>
    <row r="176" spans="3:57" s="414" customFormat="1" ht="15.75" customHeight="1">
      <c r="C176" s="417"/>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6"/>
      <c r="AL176" s="576"/>
      <c r="AM176" s="576"/>
      <c r="AN176" s="576"/>
      <c r="AO176" s="576"/>
      <c r="AP176" s="576"/>
      <c r="AQ176" s="576"/>
      <c r="AR176" s="576"/>
      <c r="AS176" s="576"/>
      <c r="AT176" s="576"/>
      <c r="AU176" s="576"/>
      <c r="AV176" s="576"/>
      <c r="AW176" s="576"/>
      <c r="AX176" s="576"/>
      <c r="AY176" s="576"/>
      <c r="AZ176" s="576"/>
      <c r="BA176" s="576"/>
      <c r="BB176" s="576"/>
      <c r="BC176" s="576"/>
      <c r="BD176" s="576"/>
      <c r="BE176" s="576"/>
    </row>
    <row r="177" spans="3:57" s="414" customFormat="1" ht="15.75" customHeight="1">
      <c r="C177" s="417"/>
      <c r="E177" s="576" t="s">
        <v>546</v>
      </c>
      <c r="F177" s="576"/>
      <c r="G177" s="576"/>
      <c r="H177" s="576" t="s">
        <v>730</v>
      </c>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6"/>
      <c r="AL177" s="576"/>
      <c r="AM177" s="576"/>
      <c r="AN177" s="576"/>
      <c r="AO177" s="576"/>
      <c r="AP177" s="576"/>
      <c r="AQ177" s="576"/>
      <c r="AR177" s="576"/>
      <c r="AS177" s="576"/>
      <c r="AT177" s="576"/>
      <c r="AU177" s="576"/>
      <c r="AV177" s="576"/>
      <c r="AW177" s="576"/>
      <c r="AX177" s="576"/>
      <c r="AY177" s="576"/>
      <c r="AZ177" s="576"/>
      <c r="BA177" s="576"/>
      <c r="BB177" s="576"/>
      <c r="BC177" s="576"/>
      <c r="BD177" s="576"/>
      <c r="BE177" s="576"/>
    </row>
    <row r="178" spans="3:57" s="414" customFormat="1" ht="15.75" customHeight="1">
      <c r="C178" s="417"/>
      <c r="H178" s="576" t="s">
        <v>649</v>
      </c>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6"/>
      <c r="AL178" s="576"/>
      <c r="AM178" s="576"/>
      <c r="AN178" s="576"/>
      <c r="AO178" s="576"/>
      <c r="AP178" s="576"/>
      <c r="AQ178" s="576"/>
      <c r="AR178" s="576"/>
      <c r="AS178" s="576"/>
      <c r="AT178" s="576"/>
      <c r="AU178" s="576"/>
      <c r="AV178" s="576"/>
      <c r="AW178" s="576"/>
      <c r="AX178" s="576"/>
      <c r="AY178" s="576"/>
      <c r="AZ178" s="576"/>
      <c r="BA178" s="576"/>
      <c r="BB178" s="576"/>
      <c r="BC178" s="576"/>
      <c r="BD178" s="576"/>
      <c r="BE178" s="576"/>
    </row>
    <row r="179" spans="3:57" s="414" customFormat="1" ht="15.75" customHeight="1">
      <c r="C179" s="417"/>
      <c r="E179" s="576" t="s">
        <v>547</v>
      </c>
      <c r="F179" s="576"/>
      <c r="G179" s="576"/>
      <c r="H179" s="576" t="s">
        <v>647</v>
      </c>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6"/>
      <c r="AL179" s="576"/>
      <c r="AM179" s="576"/>
      <c r="AN179" s="576"/>
      <c r="AO179" s="576"/>
      <c r="AP179" s="576"/>
      <c r="AQ179" s="576"/>
      <c r="AR179" s="576"/>
      <c r="AS179" s="576"/>
      <c r="AT179" s="576"/>
      <c r="AU179" s="576"/>
      <c r="AV179" s="576"/>
      <c r="AW179" s="576"/>
      <c r="AX179" s="576"/>
      <c r="AY179" s="576"/>
      <c r="AZ179" s="576"/>
      <c r="BA179" s="576"/>
      <c r="BB179" s="576"/>
      <c r="BC179" s="576"/>
      <c r="BD179" s="576"/>
      <c r="BE179" s="576"/>
    </row>
    <row r="180" spans="3:57" s="414" customFormat="1" ht="15.75" customHeight="1">
      <c r="C180" s="417"/>
      <c r="H180" s="576" t="s">
        <v>650</v>
      </c>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6"/>
      <c r="AL180" s="576"/>
      <c r="AM180" s="576"/>
      <c r="AN180" s="576"/>
      <c r="AO180" s="576"/>
      <c r="AP180" s="576"/>
      <c r="AQ180" s="576"/>
      <c r="AR180" s="576"/>
      <c r="AS180" s="576"/>
      <c r="AT180" s="576"/>
      <c r="AU180" s="576"/>
      <c r="AV180" s="576"/>
      <c r="AW180" s="576"/>
      <c r="AX180" s="576"/>
      <c r="AY180" s="576"/>
      <c r="AZ180" s="576"/>
      <c r="BA180" s="576"/>
      <c r="BB180" s="576"/>
      <c r="BC180" s="576"/>
      <c r="BD180" s="576"/>
      <c r="BE180" s="576"/>
    </row>
    <row r="181" spans="3:57" s="414" customFormat="1" ht="15.75" customHeight="1">
      <c r="C181" s="417"/>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6"/>
      <c r="AL181" s="576"/>
      <c r="AM181" s="576"/>
      <c r="AN181" s="576"/>
      <c r="AO181" s="576"/>
      <c r="AP181" s="576"/>
      <c r="AQ181" s="576"/>
      <c r="AR181" s="576"/>
      <c r="AS181" s="576"/>
      <c r="AT181" s="576"/>
      <c r="AU181" s="576"/>
      <c r="AV181" s="576"/>
      <c r="AW181" s="576"/>
      <c r="AX181" s="576"/>
      <c r="AY181" s="576"/>
      <c r="AZ181" s="576"/>
      <c r="BA181" s="576"/>
      <c r="BB181" s="576"/>
      <c r="BC181" s="576"/>
      <c r="BD181" s="576"/>
      <c r="BE181" s="576"/>
    </row>
    <row r="182" spans="3:57" s="414" customFormat="1" ht="15.75" customHeight="1">
      <c r="C182" s="417"/>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6"/>
      <c r="AL182" s="576"/>
      <c r="AM182" s="576"/>
      <c r="AN182" s="576"/>
      <c r="AO182" s="576"/>
      <c r="AP182" s="576"/>
      <c r="AQ182" s="576"/>
      <c r="AR182" s="576"/>
      <c r="AS182" s="576"/>
      <c r="AT182" s="576"/>
      <c r="AU182" s="576"/>
      <c r="AV182" s="576"/>
      <c r="AW182" s="576"/>
      <c r="AX182" s="576"/>
      <c r="AY182" s="576"/>
      <c r="AZ182" s="576"/>
      <c r="BA182" s="576"/>
      <c r="BB182" s="576"/>
      <c r="BC182" s="576"/>
      <c r="BD182" s="576"/>
      <c r="BE182" s="576"/>
    </row>
    <row r="183" spans="3:57" s="414" customFormat="1" ht="15.75" customHeight="1">
      <c r="C183" s="417"/>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6"/>
      <c r="AL183" s="576"/>
      <c r="AM183" s="576"/>
      <c r="AN183" s="576"/>
      <c r="AO183" s="576"/>
      <c r="AP183" s="576"/>
      <c r="AQ183" s="576"/>
      <c r="AR183" s="576"/>
      <c r="AS183" s="576"/>
      <c r="AT183" s="576"/>
      <c r="AU183" s="576"/>
      <c r="AV183" s="576"/>
      <c r="AW183" s="576"/>
      <c r="AX183" s="576"/>
      <c r="AY183" s="576"/>
      <c r="AZ183" s="576"/>
      <c r="BA183" s="576"/>
      <c r="BB183" s="576"/>
      <c r="BC183" s="576"/>
      <c r="BD183" s="576"/>
      <c r="BE183" s="576"/>
    </row>
    <row r="184" spans="3:57" s="414" customFormat="1" ht="15.75" customHeight="1">
      <c r="C184" s="417"/>
      <c r="E184" s="576" t="s">
        <v>548</v>
      </c>
      <c r="F184" s="576"/>
      <c r="G184" s="576"/>
      <c r="H184" s="576" t="s">
        <v>674</v>
      </c>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6"/>
      <c r="AL184" s="576"/>
      <c r="AM184" s="576"/>
      <c r="AN184" s="576"/>
      <c r="AO184" s="576"/>
      <c r="AP184" s="576"/>
      <c r="AQ184" s="576"/>
      <c r="AR184" s="576"/>
      <c r="AS184" s="576"/>
      <c r="AT184" s="576"/>
      <c r="AU184" s="576"/>
      <c r="AV184" s="576"/>
      <c r="AW184" s="576"/>
      <c r="AX184" s="576"/>
      <c r="AY184" s="576"/>
      <c r="AZ184" s="576"/>
      <c r="BA184" s="576"/>
      <c r="BB184" s="576"/>
      <c r="BC184" s="576"/>
      <c r="BD184" s="576"/>
      <c r="BE184" s="576"/>
    </row>
    <row r="185" spans="3:57" s="414" customFormat="1" ht="15.75" customHeight="1">
      <c r="C185" s="417"/>
      <c r="H185" s="576" t="s">
        <v>165</v>
      </c>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6"/>
      <c r="AL185" s="576"/>
      <c r="AM185" s="576"/>
      <c r="AN185" s="576"/>
      <c r="AO185" s="576"/>
      <c r="AP185" s="576"/>
      <c r="AQ185" s="576"/>
      <c r="AR185" s="576"/>
      <c r="AS185" s="576"/>
      <c r="AT185" s="576"/>
      <c r="AU185" s="576"/>
      <c r="AV185" s="576"/>
      <c r="AW185" s="576"/>
      <c r="AX185" s="576"/>
      <c r="AY185" s="576"/>
      <c r="AZ185" s="576"/>
      <c r="BA185" s="576"/>
      <c r="BB185" s="576"/>
      <c r="BC185" s="576"/>
      <c r="BD185" s="576"/>
      <c r="BE185" s="576"/>
    </row>
    <row r="186" s="414" customFormat="1" ht="15.75" customHeight="1">
      <c r="C186" s="417"/>
    </row>
    <row r="187" spans="3:57" s="414" customFormat="1" ht="15.75" customHeight="1">
      <c r="C187" s="417"/>
      <c r="D187" s="662" t="s">
        <v>549</v>
      </c>
      <c r="E187" s="662"/>
      <c r="G187" s="576" t="s">
        <v>128</v>
      </c>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6"/>
      <c r="AL187" s="576"/>
      <c r="AM187" s="576"/>
      <c r="AN187" s="576"/>
      <c r="AO187" s="576"/>
      <c r="AP187" s="576"/>
      <c r="AQ187" s="576"/>
      <c r="AR187" s="576"/>
      <c r="AS187" s="576"/>
      <c r="AT187" s="576"/>
      <c r="AU187" s="576"/>
      <c r="AV187" s="576"/>
      <c r="AW187" s="576"/>
      <c r="AX187" s="576"/>
      <c r="AY187" s="576"/>
      <c r="AZ187" s="576"/>
      <c r="BA187" s="576"/>
      <c r="BB187" s="576"/>
      <c r="BC187" s="576"/>
      <c r="BD187" s="576"/>
      <c r="BE187" s="576"/>
    </row>
    <row r="188" spans="3:57" s="414" customFormat="1" ht="15.75" customHeight="1">
      <c r="C188" s="417"/>
      <c r="E188" s="576" t="s">
        <v>550</v>
      </c>
      <c r="F188" s="576"/>
      <c r="G188" s="576"/>
      <c r="H188" s="576" t="s">
        <v>202</v>
      </c>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6"/>
      <c r="AL188" s="576"/>
      <c r="AM188" s="576"/>
      <c r="AN188" s="576"/>
      <c r="AO188" s="576"/>
      <c r="AP188" s="576"/>
      <c r="AQ188" s="576"/>
      <c r="AR188" s="576"/>
      <c r="AS188" s="576"/>
      <c r="AT188" s="576"/>
      <c r="AU188" s="576"/>
      <c r="AV188" s="576"/>
      <c r="AW188" s="576"/>
      <c r="AX188" s="576"/>
      <c r="AY188" s="576"/>
      <c r="AZ188" s="576"/>
      <c r="BA188" s="576"/>
      <c r="BB188" s="576"/>
      <c r="BC188" s="576"/>
      <c r="BD188" s="576"/>
      <c r="BE188" s="576"/>
    </row>
    <row r="189" spans="3:57" s="414" customFormat="1" ht="15.75" customHeight="1">
      <c r="C189" s="417"/>
      <c r="E189" s="576" t="s">
        <v>551</v>
      </c>
      <c r="F189" s="576"/>
      <c r="G189" s="576"/>
      <c r="H189" s="576" t="s">
        <v>203</v>
      </c>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6"/>
      <c r="AL189" s="576"/>
      <c r="AM189" s="576"/>
      <c r="AN189" s="576"/>
      <c r="AO189" s="576"/>
      <c r="AP189" s="576"/>
      <c r="AQ189" s="576"/>
      <c r="AR189" s="576"/>
      <c r="AS189" s="576"/>
      <c r="AT189" s="576"/>
      <c r="AU189" s="576"/>
      <c r="AV189" s="576"/>
      <c r="AW189" s="576"/>
      <c r="AX189" s="576"/>
      <c r="AY189" s="576"/>
      <c r="AZ189" s="576"/>
      <c r="BA189" s="576"/>
      <c r="BB189" s="576"/>
      <c r="BC189" s="576"/>
      <c r="BD189" s="576"/>
      <c r="BE189" s="576"/>
    </row>
    <row r="190" s="414" customFormat="1" ht="15.75" customHeight="1">
      <c r="C190" s="417"/>
    </row>
    <row r="191" spans="3:57" s="414" customFormat="1" ht="15.75" customHeight="1">
      <c r="C191" s="417"/>
      <c r="D191" s="662" t="s">
        <v>552</v>
      </c>
      <c r="E191" s="662"/>
      <c r="G191" s="576" t="s">
        <v>200</v>
      </c>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6"/>
      <c r="AL191" s="576"/>
      <c r="AM191" s="576"/>
      <c r="AN191" s="576"/>
      <c r="AO191" s="576"/>
      <c r="AP191" s="576"/>
      <c r="AQ191" s="576"/>
      <c r="AR191" s="576"/>
      <c r="AS191" s="576"/>
      <c r="AT191" s="576"/>
      <c r="AU191" s="576"/>
      <c r="AV191" s="576"/>
      <c r="AW191" s="576"/>
      <c r="AX191" s="576"/>
      <c r="AY191" s="576"/>
      <c r="AZ191" s="576"/>
      <c r="BA191" s="576"/>
      <c r="BB191" s="576"/>
      <c r="BC191" s="576"/>
      <c r="BD191" s="576"/>
      <c r="BE191" s="576"/>
    </row>
    <row r="192" spans="3:57" s="414" customFormat="1" ht="15.75" customHeight="1">
      <c r="C192" s="417"/>
      <c r="E192" s="576" t="s">
        <v>553</v>
      </c>
      <c r="F192" s="576"/>
      <c r="G192" s="576"/>
      <c r="H192" s="576" t="s">
        <v>201</v>
      </c>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6"/>
      <c r="AL192" s="576"/>
      <c r="AM192" s="576"/>
      <c r="AN192" s="576"/>
      <c r="AO192" s="576"/>
      <c r="AP192" s="576"/>
      <c r="AQ192" s="576"/>
      <c r="AR192" s="576"/>
      <c r="AS192" s="576"/>
      <c r="AT192" s="576"/>
      <c r="AU192" s="576"/>
      <c r="AV192" s="576"/>
      <c r="AW192" s="576"/>
      <c r="AX192" s="576"/>
      <c r="AY192" s="576"/>
      <c r="AZ192" s="576"/>
      <c r="BA192" s="576"/>
      <c r="BB192" s="576"/>
      <c r="BC192" s="576"/>
      <c r="BD192" s="576"/>
      <c r="BE192" s="576"/>
    </row>
    <row r="193" spans="3:57" s="414" customFormat="1" ht="15.75" customHeight="1">
      <c r="C193" s="417"/>
      <c r="E193" s="576" t="s">
        <v>554</v>
      </c>
      <c r="F193" s="576"/>
      <c r="G193" s="576"/>
      <c r="H193" s="576" t="s">
        <v>204</v>
      </c>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6"/>
      <c r="AL193" s="576"/>
      <c r="AM193" s="576"/>
      <c r="AN193" s="576"/>
      <c r="AO193" s="576"/>
      <c r="AP193" s="576"/>
      <c r="AQ193" s="576"/>
      <c r="AR193" s="576"/>
      <c r="AS193" s="576"/>
      <c r="AT193" s="576"/>
      <c r="AU193" s="576"/>
      <c r="AV193" s="576"/>
      <c r="AW193" s="576"/>
      <c r="AX193" s="576"/>
      <c r="AY193" s="576"/>
      <c r="AZ193" s="576"/>
      <c r="BA193" s="576"/>
      <c r="BB193" s="576"/>
      <c r="BC193" s="576"/>
      <c r="BD193" s="576"/>
      <c r="BE193" s="576"/>
    </row>
    <row r="194" spans="3:57" s="414" customFormat="1" ht="15.75" customHeight="1">
      <c r="C194" s="417"/>
      <c r="E194" s="576" t="s">
        <v>547</v>
      </c>
      <c r="F194" s="576"/>
      <c r="G194" s="576"/>
      <c r="H194" s="576" t="s">
        <v>205</v>
      </c>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6"/>
      <c r="AL194" s="576"/>
      <c r="AM194" s="576"/>
      <c r="AN194" s="576"/>
      <c r="AO194" s="576"/>
      <c r="AP194" s="576"/>
      <c r="AQ194" s="576"/>
      <c r="AR194" s="576"/>
      <c r="AS194" s="576"/>
      <c r="AT194" s="576"/>
      <c r="AU194" s="576"/>
      <c r="AV194" s="576"/>
      <c r="AW194" s="576"/>
      <c r="AX194" s="576"/>
      <c r="AY194" s="576"/>
      <c r="AZ194" s="576"/>
      <c r="BA194" s="576"/>
      <c r="BB194" s="576"/>
      <c r="BC194" s="576"/>
      <c r="BD194" s="576"/>
      <c r="BE194" s="576"/>
    </row>
    <row r="195" s="414" customFormat="1" ht="15.75" customHeight="1">
      <c r="C195" s="417"/>
    </row>
    <row r="196" spans="3:57" s="414" customFormat="1" ht="15.75" customHeight="1">
      <c r="C196" s="417"/>
      <c r="D196" s="662" t="s">
        <v>555</v>
      </c>
      <c r="E196" s="662"/>
      <c r="G196" s="576" t="s">
        <v>206</v>
      </c>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6"/>
      <c r="AL196" s="576"/>
      <c r="AM196" s="576"/>
      <c r="AN196" s="576"/>
      <c r="AO196" s="576"/>
      <c r="AP196" s="576"/>
      <c r="AQ196" s="576"/>
      <c r="AR196" s="576"/>
      <c r="AS196" s="576"/>
      <c r="AT196" s="576"/>
      <c r="AU196" s="576"/>
      <c r="AV196" s="576"/>
      <c r="AW196" s="576"/>
      <c r="AX196" s="576"/>
      <c r="AY196" s="576"/>
      <c r="AZ196" s="576"/>
      <c r="BA196" s="576"/>
      <c r="BB196" s="576"/>
      <c r="BC196" s="576"/>
      <c r="BD196" s="576"/>
      <c r="BE196" s="576"/>
    </row>
    <row r="197" spans="3:57" s="414" customFormat="1" ht="15.75" customHeight="1">
      <c r="C197" s="417"/>
      <c r="E197" s="576" t="s">
        <v>556</v>
      </c>
      <c r="F197" s="576"/>
      <c r="G197" s="576"/>
      <c r="H197" s="576" t="s">
        <v>207</v>
      </c>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6"/>
      <c r="AL197" s="576"/>
      <c r="AM197" s="576"/>
      <c r="AN197" s="576"/>
      <c r="AO197" s="576"/>
      <c r="AP197" s="576"/>
      <c r="AQ197" s="576"/>
      <c r="AR197" s="576"/>
      <c r="AS197" s="576"/>
      <c r="AT197" s="576"/>
      <c r="AU197" s="576"/>
      <c r="AV197" s="576"/>
      <c r="AW197" s="576"/>
      <c r="AX197" s="576"/>
      <c r="AY197" s="576"/>
      <c r="AZ197" s="576"/>
      <c r="BA197" s="576"/>
      <c r="BB197" s="576"/>
      <c r="BC197" s="576"/>
      <c r="BD197" s="576"/>
      <c r="BE197" s="576"/>
    </row>
    <row r="198" spans="3:57" s="414" customFormat="1" ht="15.75" customHeight="1">
      <c r="C198" s="417"/>
      <c r="E198" s="576" t="s">
        <v>554</v>
      </c>
      <c r="F198" s="576"/>
      <c r="G198" s="576"/>
      <c r="H198" s="576" t="s">
        <v>208</v>
      </c>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6"/>
      <c r="AL198" s="576"/>
      <c r="AM198" s="576"/>
      <c r="AN198" s="576"/>
      <c r="AO198" s="576"/>
      <c r="AP198" s="576"/>
      <c r="AQ198" s="576"/>
      <c r="AR198" s="576"/>
      <c r="AS198" s="576"/>
      <c r="AT198" s="576"/>
      <c r="AU198" s="576"/>
      <c r="AV198" s="576"/>
      <c r="AW198" s="576"/>
      <c r="AX198" s="576"/>
      <c r="AY198" s="576"/>
      <c r="AZ198" s="576"/>
      <c r="BA198" s="576"/>
      <c r="BB198" s="576"/>
      <c r="BC198" s="576"/>
      <c r="BD198" s="576"/>
      <c r="BE198" s="576"/>
    </row>
    <row r="199" spans="3:57" s="414" customFormat="1" ht="15.75" customHeight="1">
      <c r="C199" s="417"/>
      <c r="E199" s="576" t="s">
        <v>547</v>
      </c>
      <c r="F199" s="576"/>
      <c r="G199" s="576"/>
      <c r="H199" s="576" t="s">
        <v>129</v>
      </c>
      <c r="I199" s="576"/>
      <c r="J199" s="576"/>
      <c r="K199" s="576"/>
      <c r="L199" s="576"/>
      <c r="M199" s="576"/>
      <c r="N199" s="576"/>
      <c r="O199" s="576"/>
      <c r="P199" s="576"/>
      <c r="Q199" s="576"/>
      <c r="R199" s="576"/>
      <c r="S199" s="576"/>
      <c r="T199" s="576"/>
      <c r="U199" s="576"/>
      <c r="V199" s="576"/>
      <c r="W199" s="576"/>
      <c r="X199" s="576"/>
      <c r="Y199" s="576"/>
      <c r="Z199" s="576"/>
      <c r="AA199" s="576"/>
      <c r="AB199" s="576"/>
      <c r="AC199" s="576"/>
      <c r="AD199" s="576"/>
      <c r="AE199" s="576"/>
      <c r="AF199" s="576"/>
      <c r="AG199" s="576"/>
      <c r="AH199" s="576"/>
      <c r="AI199" s="576"/>
      <c r="AJ199" s="576"/>
      <c r="AK199" s="576"/>
      <c r="AL199" s="576"/>
      <c r="AM199" s="576"/>
      <c r="AN199" s="576"/>
      <c r="AO199" s="576"/>
      <c r="AP199" s="576"/>
      <c r="AQ199" s="576"/>
      <c r="AR199" s="576"/>
      <c r="AS199" s="576"/>
      <c r="AT199" s="576"/>
      <c r="AU199" s="576"/>
      <c r="AV199" s="576"/>
      <c r="AW199" s="576"/>
      <c r="AX199" s="576"/>
      <c r="AY199" s="576"/>
      <c r="AZ199" s="576"/>
      <c r="BA199" s="576"/>
      <c r="BB199" s="576"/>
      <c r="BC199" s="576"/>
      <c r="BD199" s="576"/>
      <c r="BE199" s="576"/>
    </row>
    <row r="200" s="414" customFormat="1" ht="15.75" customHeight="1">
      <c r="C200" s="417"/>
    </row>
    <row r="201" s="414" customFormat="1" ht="15.75" customHeight="1">
      <c r="C201" s="417"/>
    </row>
    <row r="202" s="414" customFormat="1" ht="15.75" customHeight="1">
      <c r="C202" s="417"/>
    </row>
    <row r="203" s="414" customFormat="1" ht="15.75" customHeight="1">
      <c r="C203" s="417"/>
    </row>
    <row r="204" s="414" customFormat="1" ht="15.75" customHeight="1">
      <c r="C204" s="417"/>
    </row>
    <row r="205" s="414" customFormat="1" ht="15.75" customHeight="1">
      <c r="C205" s="417"/>
    </row>
    <row r="206" s="414" customFormat="1" ht="15.75" customHeight="1">
      <c r="C206" s="417"/>
    </row>
    <row r="207" s="414" customFormat="1" ht="15.75" customHeight="1">
      <c r="C207" s="417"/>
    </row>
    <row r="208" s="414" customFormat="1" ht="15.75" customHeight="1">
      <c r="C208" s="417"/>
    </row>
    <row r="209" s="414" customFormat="1" ht="15.75" customHeight="1">
      <c r="C209" s="417"/>
    </row>
    <row r="210" spans="1:57" s="414" customFormat="1" ht="15.75" customHeight="1">
      <c r="A210" s="577" t="s">
        <v>557</v>
      </c>
      <c r="B210" s="577"/>
      <c r="D210" s="576" t="s">
        <v>759</v>
      </c>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6"/>
      <c r="AL210" s="576"/>
      <c r="AM210" s="576"/>
      <c r="AN210" s="576"/>
      <c r="AO210" s="576"/>
      <c r="AP210" s="576"/>
      <c r="AQ210" s="576"/>
      <c r="AR210" s="576"/>
      <c r="AS210" s="576"/>
      <c r="AT210" s="576"/>
      <c r="AU210" s="576"/>
      <c r="AV210" s="576"/>
      <c r="AW210" s="576"/>
      <c r="AX210" s="576"/>
      <c r="AY210" s="576"/>
      <c r="AZ210" s="576"/>
      <c r="BA210" s="576"/>
      <c r="BB210" s="576"/>
      <c r="BC210" s="576"/>
      <c r="BD210" s="576"/>
      <c r="BE210" s="576"/>
    </row>
    <row r="211" spans="3:57" s="414" customFormat="1" ht="15.75" customHeight="1">
      <c r="C211" s="609" t="s">
        <v>558</v>
      </c>
      <c r="D211" s="576"/>
      <c r="E211" s="576"/>
      <c r="F211" s="576" t="s">
        <v>757</v>
      </c>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6"/>
      <c r="AL211" s="576"/>
      <c r="AM211" s="576"/>
      <c r="AN211" s="576"/>
      <c r="AO211" s="576"/>
      <c r="AP211" s="576"/>
      <c r="AQ211" s="576"/>
      <c r="AR211" s="576"/>
      <c r="AS211" s="576"/>
      <c r="AT211" s="576"/>
      <c r="AU211" s="576"/>
      <c r="AV211" s="576"/>
      <c r="AW211" s="576"/>
      <c r="AX211" s="576"/>
      <c r="AY211" s="576"/>
      <c r="AZ211" s="576"/>
      <c r="BA211" s="576"/>
      <c r="BB211" s="576"/>
      <c r="BC211" s="576"/>
      <c r="BD211" s="576"/>
      <c r="BE211" s="576"/>
    </row>
    <row r="212" spans="3:57" s="414" customFormat="1" ht="15.75" customHeight="1">
      <c r="C212" s="417"/>
      <c r="D212" s="662" t="s">
        <v>541</v>
      </c>
      <c r="E212" s="662"/>
      <c r="G212" s="576" t="s">
        <v>439</v>
      </c>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6"/>
      <c r="AL212" s="576"/>
      <c r="AM212" s="576"/>
      <c r="AN212" s="576"/>
      <c r="AO212" s="576"/>
      <c r="AP212" s="576"/>
      <c r="AQ212" s="576"/>
      <c r="AR212" s="576"/>
      <c r="AS212" s="576"/>
      <c r="AT212" s="576"/>
      <c r="AU212" s="576"/>
      <c r="AV212" s="576"/>
      <c r="AW212" s="576"/>
      <c r="AX212" s="576"/>
      <c r="AY212" s="576"/>
      <c r="AZ212" s="576"/>
      <c r="BA212" s="576"/>
      <c r="BB212" s="576"/>
      <c r="BC212" s="576"/>
      <c r="BD212" s="576"/>
      <c r="BE212" s="576"/>
    </row>
    <row r="213" spans="3:57" s="414" customFormat="1" ht="15.75" customHeight="1">
      <c r="C213" s="417"/>
      <c r="E213" s="576" t="s">
        <v>559</v>
      </c>
      <c r="F213" s="576"/>
      <c r="G213" s="576"/>
      <c r="H213" s="576" t="s">
        <v>764</v>
      </c>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6"/>
      <c r="AL213" s="576"/>
      <c r="AM213" s="576"/>
      <c r="AN213" s="576"/>
      <c r="AO213" s="576"/>
      <c r="AP213" s="576"/>
      <c r="AQ213" s="576"/>
      <c r="AR213" s="576"/>
      <c r="AS213" s="576"/>
      <c r="AT213" s="576"/>
      <c r="AU213" s="576"/>
      <c r="AV213" s="576"/>
      <c r="AW213" s="576"/>
      <c r="AX213" s="576"/>
      <c r="AY213" s="576"/>
      <c r="AZ213" s="576"/>
      <c r="BA213" s="576"/>
      <c r="BB213" s="576"/>
      <c r="BC213" s="576"/>
      <c r="BD213" s="576"/>
      <c r="BE213" s="576"/>
    </row>
    <row r="214" spans="3:57" s="414" customFormat="1" ht="15.75" customHeight="1">
      <c r="C214" s="417"/>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6"/>
      <c r="AL214" s="576"/>
      <c r="AM214" s="576"/>
      <c r="AN214" s="576"/>
      <c r="AO214" s="576"/>
      <c r="AP214" s="576"/>
      <c r="AQ214" s="576"/>
      <c r="AR214" s="576"/>
      <c r="AS214" s="576"/>
      <c r="AT214" s="576"/>
      <c r="AU214" s="576"/>
      <c r="AV214" s="576"/>
      <c r="AW214" s="576"/>
      <c r="AX214" s="576"/>
      <c r="AY214" s="576"/>
      <c r="AZ214" s="576"/>
      <c r="BA214" s="576"/>
      <c r="BB214" s="576"/>
      <c r="BC214" s="576"/>
      <c r="BD214" s="576"/>
      <c r="BE214" s="576"/>
    </row>
    <row r="215" spans="3:57" s="414" customFormat="1" ht="15.75" customHeight="1">
      <c r="C215" s="417"/>
      <c r="E215" s="576" t="s">
        <v>560</v>
      </c>
      <c r="F215" s="576"/>
      <c r="G215" s="576"/>
      <c r="H215" s="576" t="s">
        <v>760</v>
      </c>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6"/>
      <c r="AL215" s="576"/>
      <c r="AM215" s="576"/>
      <c r="AN215" s="576"/>
      <c r="AO215" s="576"/>
      <c r="AP215" s="576"/>
      <c r="AQ215" s="576"/>
      <c r="AR215" s="576"/>
      <c r="AS215" s="576"/>
      <c r="AT215" s="576"/>
      <c r="AU215" s="576"/>
      <c r="AV215" s="576"/>
      <c r="AW215" s="576"/>
      <c r="AX215" s="576"/>
      <c r="AY215" s="576"/>
      <c r="AZ215" s="576"/>
      <c r="BA215" s="576"/>
      <c r="BB215" s="576"/>
      <c r="BC215" s="576"/>
      <c r="BD215" s="576"/>
      <c r="BE215" s="576"/>
    </row>
    <row r="216" spans="3:57" s="414" customFormat="1" ht="15.75" customHeight="1">
      <c r="C216" s="417"/>
      <c r="E216" s="576" t="s">
        <v>561</v>
      </c>
      <c r="F216" s="576"/>
      <c r="G216" s="576"/>
      <c r="H216" s="576" t="s">
        <v>131</v>
      </c>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6"/>
      <c r="AL216" s="576"/>
      <c r="AM216" s="576"/>
      <c r="AN216" s="576"/>
      <c r="AO216" s="576"/>
      <c r="AP216" s="576"/>
      <c r="AQ216" s="576"/>
      <c r="AR216" s="576"/>
      <c r="AS216" s="576"/>
      <c r="AT216" s="576"/>
      <c r="AU216" s="576"/>
      <c r="AV216" s="576"/>
      <c r="AW216" s="576"/>
      <c r="AX216" s="576"/>
      <c r="AY216" s="576"/>
      <c r="AZ216" s="576"/>
      <c r="BA216" s="576"/>
      <c r="BB216" s="576"/>
      <c r="BC216" s="576"/>
      <c r="BD216" s="576"/>
      <c r="BE216" s="576"/>
    </row>
    <row r="217" spans="3:57" s="414" customFormat="1" ht="15.75" customHeight="1">
      <c r="C217" s="417"/>
      <c r="E217" s="576" t="s">
        <v>548</v>
      </c>
      <c r="F217" s="576"/>
      <c r="G217" s="576"/>
      <c r="H217" s="576" t="s">
        <v>761</v>
      </c>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6"/>
      <c r="AL217" s="576"/>
      <c r="AM217" s="576"/>
      <c r="AN217" s="576"/>
      <c r="AO217" s="576"/>
      <c r="AP217" s="576"/>
      <c r="AQ217" s="576"/>
      <c r="AR217" s="576"/>
      <c r="AS217" s="576"/>
      <c r="AT217" s="576"/>
      <c r="AU217" s="576"/>
      <c r="AV217" s="576"/>
      <c r="AW217" s="576"/>
      <c r="AX217" s="576"/>
      <c r="AY217" s="576"/>
      <c r="AZ217" s="576"/>
      <c r="BA217" s="576"/>
      <c r="BB217" s="576"/>
      <c r="BC217" s="576"/>
      <c r="BD217" s="576"/>
      <c r="BE217" s="576"/>
    </row>
    <row r="218" s="414" customFormat="1" ht="15.75" customHeight="1">
      <c r="C218" s="417"/>
    </row>
    <row r="219" spans="3:57" s="414" customFormat="1" ht="15.75" customHeight="1">
      <c r="C219" s="417"/>
      <c r="D219" s="662" t="s">
        <v>562</v>
      </c>
      <c r="E219" s="662"/>
      <c r="G219" s="576" t="s">
        <v>762</v>
      </c>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6"/>
      <c r="AL219" s="576"/>
      <c r="AM219" s="576"/>
      <c r="AN219" s="576"/>
      <c r="AO219" s="576"/>
      <c r="AP219" s="576"/>
      <c r="AQ219" s="576"/>
      <c r="AR219" s="576"/>
      <c r="AS219" s="576"/>
      <c r="AT219" s="576"/>
      <c r="AU219" s="576"/>
      <c r="AV219" s="576"/>
      <c r="AW219" s="576"/>
      <c r="AX219" s="576"/>
      <c r="AY219" s="576"/>
      <c r="AZ219" s="576"/>
      <c r="BA219" s="576"/>
      <c r="BB219" s="576"/>
      <c r="BC219" s="576"/>
      <c r="BD219" s="576"/>
      <c r="BE219" s="576"/>
    </row>
    <row r="220" spans="3:57" s="414" customFormat="1" ht="15.75" customHeight="1">
      <c r="C220" s="417"/>
      <c r="E220" s="576"/>
      <c r="F220" s="576"/>
      <c r="G220" s="576"/>
      <c r="H220" s="576" t="s">
        <v>145</v>
      </c>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6"/>
      <c r="AL220" s="576"/>
      <c r="AM220" s="576"/>
      <c r="AN220" s="576"/>
      <c r="AO220" s="576"/>
      <c r="AP220" s="576"/>
      <c r="AQ220" s="576"/>
      <c r="AR220" s="576"/>
      <c r="AS220" s="576"/>
      <c r="AT220" s="576"/>
      <c r="AU220" s="576"/>
      <c r="AV220" s="576"/>
      <c r="AW220" s="576"/>
      <c r="AX220" s="576"/>
      <c r="AY220" s="576"/>
      <c r="AZ220" s="576"/>
      <c r="BA220" s="576"/>
      <c r="BB220" s="576"/>
      <c r="BC220" s="576"/>
      <c r="BD220" s="576"/>
      <c r="BE220" s="576"/>
    </row>
    <row r="221" s="414" customFormat="1" ht="15.75" customHeight="1">
      <c r="C221" s="417"/>
    </row>
    <row r="222" spans="3:57" s="414" customFormat="1" ht="15.75" customHeight="1">
      <c r="C222" s="417"/>
      <c r="D222" s="662" t="s">
        <v>563</v>
      </c>
      <c r="E222" s="662"/>
      <c r="G222" s="576" t="s">
        <v>440</v>
      </c>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6"/>
      <c r="AL222" s="576"/>
      <c r="AM222" s="576"/>
      <c r="AN222" s="576"/>
      <c r="AO222" s="576"/>
      <c r="AP222" s="576"/>
      <c r="AQ222" s="576"/>
      <c r="AR222" s="576"/>
      <c r="AS222" s="576"/>
      <c r="AT222" s="576"/>
      <c r="AU222" s="576"/>
      <c r="AV222" s="576"/>
      <c r="AW222" s="576"/>
      <c r="AX222" s="576"/>
      <c r="AY222" s="576"/>
      <c r="AZ222" s="576"/>
      <c r="BA222" s="576"/>
      <c r="BB222" s="576"/>
      <c r="BC222" s="576"/>
      <c r="BD222" s="576"/>
      <c r="BE222" s="576"/>
    </row>
    <row r="223" spans="3:57" s="414" customFormat="1" ht="15.75" customHeight="1">
      <c r="C223" s="417"/>
      <c r="E223" s="576" t="s">
        <v>143</v>
      </c>
      <c r="F223" s="576"/>
      <c r="G223" s="576"/>
      <c r="H223" s="576" t="s">
        <v>763</v>
      </c>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6"/>
      <c r="AL223" s="576"/>
      <c r="AM223" s="576"/>
      <c r="AN223" s="576"/>
      <c r="AO223" s="576"/>
      <c r="AP223" s="576"/>
      <c r="AQ223" s="576"/>
      <c r="AR223" s="576"/>
      <c r="AS223" s="576"/>
      <c r="AT223" s="576"/>
      <c r="AU223" s="576"/>
      <c r="AV223" s="576"/>
      <c r="AW223" s="576"/>
      <c r="AX223" s="576"/>
      <c r="AY223" s="576"/>
      <c r="AZ223" s="576"/>
      <c r="BA223" s="576"/>
      <c r="BB223" s="576"/>
      <c r="BC223" s="576"/>
      <c r="BD223" s="576"/>
      <c r="BE223" s="576"/>
    </row>
    <row r="224" spans="3:57" s="414" customFormat="1" ht="15.75" customHeight="1">
      <c r="C224" s="417"/>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6"/>
      <c r="AL224" s="576"/>
      <c r="AM224" s="576"/>
      <c r="AN224" s="576"/>
      <c r="AO224" s="576"/>
      <c r="AP224" s="576"/>
      <c r="AQ224" s="576"/>
      <c r="AR224" s="576"/>
      <c r="AS224" s="576"/>
      <c r="AT224" s="576"/>
      <c r="AU224" s="576"/>
      <c r="AV224" s="576"/>
      <c r="AW224" s="576"/>
      <c r="AX224" s="576"/>
      <c r="AY224" s="576"/>
      <c r="AZ224" s="576"/>
      <c r="BA224" s="576"/>
      <c r="BB224" s="576"/>
      <c r="BC224" s="576"/>
      <c r="BD224" s="576"/>
      <c r="BE224" s="576"/>
    </row>
    <row r="225" spans="3:57" s="414" customFormat="1" ht="15.75" customHeight="1">
      <c r="C225" s="417"/>
      <c r="E225" s="576" t="s">
        <v>546</v>
      </c>
      <c r="F225" s="576"/>
      <c r="G225" s="576"/>
      <c r="H225" s="576" t="s">
        <v>509</v>
      </c>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6"/>
      <c r="AL225" s="576"/>
      <c r="AM225" s="576"/>
      <c r="AN225" s="576"/>
      <c r="AO225" s="576"/>
      <c r="AP225" s="576"/>
      <c r="AQ225" s="576"/>
      <c r="AR225" s="576"/>
      <c r="AS225" s="576"/>
      <c r="AT225" s="576"/>
      <c r="AU225" s="576"/>
      <c r="AV225" s="576"/>
      <c r="AW225" s="576"/>
      <c r="AX225" s="576"/>
      <c r="AY225" s="576"/>
      <c r="AZ225" s="576"/>
      <c r="BA225" s="576"/>
      <c r="BB225" s="576"/>
      <c r="BC225" s="576"/>
      <c r="BD225" s="576"/>
      <c r="BE225" s="576"/>
    </row>
    <row r="226" s="414" customFormat="1" ht="15.75" customHeight="1">
      <c r="C226" s="417"/>
    </row>
    <row r="227" spans="3:57" s="414" customFormat="1" ht="15.75" customHeight="1">
      <c r="C227" s="609" t="s">
        <v>564</v>
      </c>
      <c r="D227" s="576"/>
      <c r="E227" s="576"/>
      <c r="F227" s="576" t="s">
        <v>728</v>
      </c>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6"/>
      <c r="AL227" s="576"/>
      <c r="AM227" s="576"/>
      <c r="AN227" s="576"/>
      <c r="AO227" s="576"/>
      <c r="AP227" s="576"/>
      <c r="AQ227" s="576"/>
      <c r="AR227" s="576"/>
      <c r="AS227" s="576"/>
      <c r="AT227" s="576"/>
      <c r="AU227" s="576"/>
      <c r="AV227" s="576"/>
      <c r="AW227" s="576"/>
      <c r="AX227" s="576"/>
      <c r="AY227" s="576"/>
      <c r="AZ227" s="576"/>
      <c r="BA227" s="576"/>
      <c r="BB227" s="576"/>
      <c r="BC227" s="576"/>
      <c r="BD227" s="576"/>
      <c r="BE227" s="576"/>
    </row>
    <row r="228" spans="3:57" s="414" customFormat="1" ht="15.75" customHeight="1">
      <c r="C228" s="417"/>
      <c r="D228" s="662" t="s">
        <v>544</v>
      </c>
      <c r="E228" s="662"/>
      <c r="G228" s="576" t="s">
        <v>439</v>
      </c>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6"/>
      <c r="AL228" s="576"/>
      <c r="AM228" s="576"/>
      <c r="AN228" s="576"/>
      <c r="AO228" s="576"/>
      <c r="AP228" s="576"/>
      <c r="AQ228" s="576"/>
      <c r="AR228" s="576"/>
      <c r="AS228" s="576"/>
      <c r="AT228" s="576"/>
      <c r="AU228" s="576"/>
      <c r="AV228" s="576"/>
      <c r="AW228" s="576"/>
      <c r="AX228" s="576"/>
      <c r="AY228" s="576"/>
      <c r="AZ228" s="576"/>
      <c r="BA228" s="576"/>
      <c r="BB228" s="576"/>
      <c r="BC228" s="576"/>
      <c r="BD228" s="576"/>
      <c r="BE228" s="576"/>
    </row>
    <row r="229" spans="3:57" s="414" customFormat="1" ht="15.75" customHeight="1">
      <c r="C229" s="417"/>
      <c r="E229" s="576" t="str">
        <f>E213</f>
        <v>(ア)</v>
      </c>
      <c r="F229" s="576"/>
      <c r="G229" s="576"/>
      <c r="H229" s="576" t="s">
        <v>130</v>
      </c>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6"/>
      <c r="AL229" s="576"/>
      <c r="AM229" s="576"/>
      <c r="AN229" s="576"/>
      <c r="AO229" s="576"/>
      <c r="AP229" s="576"/>
      <c r="AQ229" s="576"/>
      <c r="AR229" s="576"/>
      <c r="AS229" s="576"/>
      <c r="AT229" s="576"/>
      <c r="AU229" s="576"/>
      <c r="AV229" s="576"/>
      <c r="AW229" s="576"/>
      <c r="AX229" s="576"/>
      <c r="AY229" s="576"/>
      <c r="AZ229" s="576"/>
      <c r="BA229" s="576"/>
      <c r="BB229" s="576"/>
      <c r="BC229" s="576"/>
      <c r="BD229" s="576"/>
      <c r="BE229" s="576"/>
    </row>
    <row r="230" spans="3:57" s="414" customFormat="1" ht="15.75" customHeight="1">
      <c r="C230" s="417"/>
      <c r="E230" s="576" t="str">
        <f>E215</f>
        <v>(イ)</v>
      </c>
      <c r="F230" s="576"/>
      <c r="G230" s="576"/>
      <c r="H230" s="576" t="str">
        <f>H215</f>
        <v>給水管の統計資料を作成する。</v>
      </c>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6"/>
      <c r="AL230" s="576"/>
      <c r="AM230" s="576"/>
      <c r="AN230" s="576"/>
      <c r="AO230" s="576"/>
      <c r="AP230" s="576"/>
      <c r="AQ230" s="576"/>
      <c r="AR230" s="576"/>
      <c r="AS230" s="576"/>
      <c r="AT230" s="576"/>
      <c r="AU230" s="576"/>
      <c r="AV230" s="576"/>
      <c r="AW230" s="576"/>
      <c r="AX230" s="576"/>
      <c r="AY230" s="576"/>
      <c r="AZ230" s="576"/>
      <c r="BA230" s="576"/>
      <c r="BB230" s="576"/>
      <c r="BC230" s="576"/>
      <c r="BD230" s="576"/>
      <c r="BE230" s="576"/>
    </row>
    <row r="231" spans="3:57" s="414" customFormat="1" ht="15.75" customHeight="1">
      <c r="C231" s="417"/>
      <c r="E231" s="576" t="str">
        <f>E216</f>
        <v>(ウ)</v>
      </c>
      <c r="F231" s="576"/>
      <c r="G231" s="576"/>
      <c r="H231" s="576" t="str">
        <f>H216</f>
        <v>管理台帳等図面出力に係る図面管理及び実績表等資料の作成する。</v>
      </c>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6"/>
      <c r="AL231" s="576"/>
      <c r="AM231" s="576"/>
      <c r="AN231" s="576"/>
      <c r="AO231" s="576"/>
      <c r="AP231" s="576"/>
      <c r="AQ231" s="576"/>
      <c r="AR231" s="576"/>
      <c r="AS231" s="576"/>
      <c r="AT231" s="576"/>
      <c r="AU231" s="576"/>
      <c r="AV231" s="576"/>
      <c r="AW231" s="576"/>
      <c r="AX231" s="576"/>
      <c r="AY231" s="576"/>
      <c r="AZ231" s="576"/>
      <c r="BA231" s="576"/>
      <c r="BB231" s="576"/>
      <c r="BC231" s="576"/>
      <c r="BD231" s="576"/>
      <c r="BE231" s="576"/>
    </row>
    <row r="232" spans="3:57" s="414" customFormat="1" ht="15.75" customHeight="1">
      <c r="C232" s="417"/>
      <c r="E232" s="576" t="str">
        <f>E217</f>
        <v>(エ)</v>
      </c>
      <c r="F232" s="576"/>
      <c r="G232" s="576"/>
      <c r="H232" s="576" t="str">
        <f>H217</f>
        <v>事務補助を指導監督する。</v>
      </c>
      <c r="I232" s="576"/>
      <c r="J232" s="576"/>
      <c r="K232" s="576"/>
      <c r="L232" s="576"/>
      <c r="M232" s="576"/>
      <c r="N232" s="576"/>
      <c r="O232" s="576"/>
      <c r="P232" s="576"/>
      <c r="Q232" s="576"/>
      <c r="R232" s="576"/>
      <c r="S232" s="576"/>
      <c r="T232" s="576"/>
      <c r="U232" s="576"/>
      <c r="V232" s="576"/>
      <c r="W232" s="576"/>
      <c r="X232" s="576"/>
      <c r="Y232" s="576"/>
      <c r="Z232" s="576"/>
      <c r="AA232" s="576"/>
      <c r="AB232" s="576"/>
      <c r="AC232" s="576"/>
      <c r="AD232" s="576"/>
      <c r="AE232" s="576"/>
      <c r="AF232" s="576"/>
      <c r="AG232" s="576"/>
      <c r="AH232" s="576"/>
      <c r="AI232" s="576"/>
      <c r="AJ232" s="576"/>
      <c r="AK232" s="576"/>
      <c r="AL232" s="576"/>
      <c r="AM232" s="576"/>
      <c r="AN232" s="576"/>
      <c r="AO232" s="576"/>
      <c r="AP232" s="576"/>
      <c r="AQ232" s="576"/>
      <c r="AR232" s="576"/>
      <c r="AS232" s="576"/>
      <c r="AT232" s="576"/>
      <c r="AU232" s="576"/>
      <c r="AV232" s="576"/>
      <c r="AW232" s="576"/>
      <c r="AX232" s="576"/>
      <c r="AY232" s="576"/>
      <c r="AZ232" s="576"/>
      <c r="BA232" s="576"/>
      <c r="BB232" s="576"/>
      <c r="BC232" s="576"/>
      <c r="BD232" s="576"/>
      <c r="BE232" s="576"/>
    </row>
    <row r="233" s="414" customFormat="1" ht="15.75" customHeight="1">
      <c r="C233" s="417"/>
    </row>
    <row r="234" spans="3:57" s="414" customFormat="1" ht="15.75" customHeight="1">
      <c r="C234" s="417"/>
      <c r="D234" s="662" t="s">
        <v>565</v>
      </c>
      <c r="E234" s="662"/>
      <c r="G234" s="576" t="s">
        <v>132</v>
      </c>
      <c r="H234" s="576"/>
      <c r="I234" s="576"/>
      <c r="J234" s="576"/>
      <c r="K234" s="576"/>
      <c r="L234" s="576"/>
      <c r="M234" s="576"/>
      <c r="N234" s="576"/>
      <c r="O234" s="576"/>
      <c r="P234" s="576"/>
      <c r="Q234" s="576"/>
      <c r="R234" s="576"/>
      <c r="S234" s="576"/>
      <c r="T234" s="576"/>
      <c r="U234" s="576"/>
      <c r="V234" s="576"/>
      <c r="W234" s="576"/>
      <c r="X234" s="576"/>
      <c r="Y234" s="576"/>
      <c r="Z234" s="576"/>
      <c r="AA234" s="576"/>
      <c r="AB234" s="576"/>
      <c r="AC234" s="576"/>
      <c r="AD234" s="576"/>
      <c r="AE234" s="576"/>
      <c r="AF234" s="576"/>
      <c r="AG234" s="576"/>
      <c r="AH234" s="576"/>
      <c r="AI234" s="576"/>
      <c r="AJ234" s="576"/>
      <c r="AK234" s="576"/>
      <c r="AL234" s="576"/>
      <c r="AM234" s="576"/>
      <c r="AN234" s="576"/>
      <c r="AO234" s="576"/>
      <c r="AP234" s="576"/>
      <c r="AQ234" s="576"/>
      <c r="AR234" s="576"/>
      <c r="AS234" s="576"/>
      <c r="AT234" s="576"/>
      <c r="AU234" s="576"/>
      <c r="AV234" s="576"/>
      <c r="AW234" s="576"/>
      <c r="AX234" s="576"/>
      <c r="AY234" s="576"/>
      <c r="AZ234" s="576"/>
      <c r="BA234" s="576"/>
      <c r="BB234" s="576"/>
      <c r="BC234" s="576"/>
      <c r="BD234" s="576"/>
      <c r="BE234" s="576"/>
    </row>
    <row r="235" spans="3:57" s="414" customFormat="1" ht="15.75" customHeight="1">
      <c r="C235" s="417"/>
      <c r="E235" s="576"/>
      <c r="F235" s="576"/>
      <c r="G235" s="576"/>
      <c r="H235" s="576" t="s">
        <v>133</v>
      </c>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6"/>
      <c r="AL235" s="576"/>
      <c r="AM235" s="576"/>
      <c r="AN235" s="576"/>
      <c r="AO235" s="576"/>
      <c r="AP235" s="576"/>
      <c r="AQ235" s="576"/>
      <c r="AR235" s="576"/>
      <c r="AS235" s="576"/>
      <c r="AT235" s="576"/>
      <c r="AU235" s="576"/>
      <c r="AV235" s="576"/>
      <c r="AW235" s="576"/>
      <c r="AX235" s="576"/>
      <c r="AY235" s="576"/>
      <c r="AZ235" s="576"/>
      <c r="BA235" s="576"/>
      <c r="BB235" s="576"/>
      <c r="BC235" s="576"/>
      <c r="BD235" s="576"/>
      <c r="BE235" s="576"/>
    </row>
    <row r="236" s="414" customFormat="1" ht="15.75" customHeight="1">
      <c r="C236" s="417"/>
    </row>
    <row r="237" spans="3:57" s="414" customFormat="1" ht="15.75" customHeight="1">
      <c r="C237" s="417"/>
      <c r="D237" s="662" t="s">
        <v>566</v>
      </c>
      <c r="E237" s="662"/>
      <c r="G237" s="576" t="s">
        <v>762</v>
      </c>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6"/>
      <c r="AL237" s="576"/>
      <c r="AM237" s="576"/>
      <c r="AN237" s="576"/>
      <c r="AO237" s="576"/>
      <c r="AP237" s="576"/>
      <c r="AQ237" s="576"/>
      <c r="AR237" s="576"/>
      <c r="AS237" s="576"/>
      <c r="AT237" s="576"/>
      <c r="AU237" s="576"/>
      <c r="AV237" s="576"/>
      <c r="AW237" s="576"/>
      <c r="AX237" s="576"/>
      <c r="AY237" s="576"/>
      <c r="AZ237" s="576"/>
      <c r="BA237" s="576"/>
      <c r="BB237" s="576"/>
      <c r="BC237" s="576"/>
      <c r="BD237" s="576"/>
      <c r="BE237" s="576"/>
    </row>
    <row r="238" spans="3:57" s="414" customFormat="1" ht="15.75" customHeight="1">
      <c r="C238" s="417"/>
      <c r="E238" s="576"/>
      <c r="F238" s="576"/>
      <c r="G238" s="576"/>
      <c r="H238" s="576" t="s">
        <v>134</v>
      </c>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6"/>
      <c r="AL238" s="576"/>
      <c r="AM238" s="576"/>
      <c r="AN238" s="576"/>
      <c r="AO238" s="576"/>
      <c r="AP238" s="576"/>
      <c r="AQ238" s="576"/>
      <c r="AR238" s="576"/>
      <c r="AS238" s="576"/>
      <c r="AT238" s="576"/>
      <c r="AU238" s="576"/>
      <c r="AV238" s="576"/>
      <c r="AW238" s="576"/>
      <c r="AX238" s="576"/>
      <c r="AY238" s="576"/>
      <c r="AZ238" s="576"/>
      <c r="BA238" s="576"/>
      <c r="BB238" s="576"/>
      <c r="BC238" s="576"/>
      <c r="BD238" s="576"/>
      <c r="BE238" s="576"/>
    </row>
    <row r="239" s="414" customFormat="1" ht="15.75" customHeight="1">
      <c r="C239" s="417"/>
    </row>
    <row r="240" spans="3:57" s="414" customFormat="1" ht="15.75" customHeight="1">
      <c r="C240" s="417"/>
      <c r="D240" s="662" t="s">
        <v>567</v>
      </c>
      <c r="E240" s="662"/>
      <c r="G240" s="576" t="s">
        <v>440</v>
      </c>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6"/>
      <c r="AL240" s="576"/>
      <c r="AM240" s="576"/>
      <c r="AN240" s="576"/>
      <c r="AO240" s="576"/>
      <c r="AP240" s="576"/>
      <c r="AQ240" s="576"/>
      <c r="AR240" s="576"/>
      <c r="AS240" s="576"/>
      <c r="AT240" s="576"/>
      <c r="AU240" s="576"/>
      <c r="AV240" s="576"/>
      <c r="AW240" s="576"/>
      <c r="AX240" s="576"/>
      <c r="AY240" s="576"/>
      <c r="AZ240" s="576"/>
      <c r="BA240" s="576"/>
      <c r="BB240" s="576"/>
      <c r="BC240" s="576"/>
      <c r="BD240" s="576"/>
      <c r="BE240" s="576"/>
    </row>
    <row r="241" spans="3:57" s="414" customFormat="1" ht="15.75" customHeight="1">
      <c r="C241" s="417"/>
      <c r="E241" s="576" t="s">
        <v>143</v>
      </c>
      <c r="F241" s="576"/>
      <c r="G241" s="576"/>
      <c r="H241" s="576" t="s">
        <v>146</v>
      </c>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6"/>
      <c r="AL241" s="576"/>
      <c r="AM241" s="576"/>
      <c r="AN241" s="576"/>
      <c r="AO241" s="576"/>
      <c r="AP241" s="576"/>
      <c r="AQ241" s="576"/>
      <c r="AR241" s="576"/>
      <c r="AS241" s="576"/>
      <c r="AT241" s="576"/>
      <c r="AU241" s="576"/>
      <c r="AV241" s="576"/>
      <c r="AW241" s="576"/>
      <c r="AX241" s="576"/>
      <c r="AY241" s="576"/>
      <c r="AZ241" s="576"/>
      <c r="BA241" s="576"/>
      <c r="BB241" s="576"/>
      <c r="BC241" s="576"/>
      <c r="BD241" s="576"/>
      <c r="BE241" s="576"/>
    </row>
    <row r="242" spans="3:57" s="414" customFormat="1" ht="15.75" customHeight="1">
      <c r="C242" s="417"/>
      <c r="E242" s="576" t="s">
        <v>568</v>
      </c>
      <c r="F242" s="576"/>
      <c r="G242" s="576"/>
      <c r="H242" s="576" t="s">
        <v>147</v>
      </c>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6"/>
      <c r="AL242" s="576"/>
      <c r="AM242" s="576"/>
      <c r="AN242" s="576"/>
      <c r="AO242" s="576"/>
      <c r="AP242" s="576"/>
      <c r="AQ242" s="576"/>
      <c r="AR242" s="576"/>
      <c r="AS242" s="576"/>
      <c r="AT242" s="576"/>
      <c r="AU242" s="576"/>
      <c r="AV242" s="576"/>
      <c r="AW242" s="576"/>
      <c r="AX242" s="576"/>
      <c r="AY242" s="576"/>
      <c r="AZ242" s="576"/>
      <c r="BA242" s="576"/>
      <c r="BB242" s="576"/>
      <c r="BC242" s="576"/>
      <c r="BD242" s="576"/>
      <c r="BE242" s="576"/>
    </row>
    <row r="243" s="414" customFormat="1" ht="15.75" customHeight="1">
      <c r="C243" s="417"/>
    </row>
    <row r="244" s="414" customFormat="1" ht="15.75" customHeight="1">
      <c r="C244" s="417"/>
    </row>
    <row r="245" s="414" customFormat="1" ht="15.75" customHeight="1">
      <c r="C245" s="417"/>
    </row>
    <row r="246" s="414" customFormat="1" ht="15.75" customHeight="1">
      <c r="C246" s="417"/>
    </row>
    <row r="247" s="414" customFormat="1" ht="15.75" customHeight="1">
      <c r="C247" s="417"/>
    </row>
    <row r="248" s="414" customFormat="1" ht="15.75" customHeight="1">
      <c r="C248" s="417"/>
    </row>
    <row r="249" s="414" customFormat="1" ht="15.75" customHeight="1">
      <c r="C249" s="417"/>
    </row>
    <row r="250" s="414" customFormat="1" ht="15.75" customHeight="1">
      <c r="C250" s="417"/>
    </row>
    <row r="251" s="414" customFormat="1" ht="15.75" customHeight="1">
      <c r="C251" s="417"/>
    </row>
    <row r="252" s="414" customFormat="1" ht="15.75" customHeight="1">
      <c r="C252" s="417"/>
    </row>
    <row r="253" s="414" customFormat="1" ht="15.75" customHeight="1">
      <c r="C253" s="417"/>
    </row>
    <row r="254" s="414" customFormat="1" ht="15.75" customHeight="1">
      <c r="C254" s="417"/>
    </row>
    <row r="255" s="414" customFormat="1" ht="15.75" customHeight="1">
      <c r="C255" s="417"/>
    </row>
    <row r="256" s="414" customFormat="1" ht="15.75" customHeight="1">
      <c r="C256" s="417"/>
    </row>
    <row r="257" spans="1:59" ht="15.75" customHeight="1">
      <c r="A257" s="575" t="e">
        <f>#REF!&amp;#REF!&amp;"歩掛"</f>
        <v>#REF!</v>
      </c>
      <c r="B257" s="575"/>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5"/>
      <c r="AL257" s="575"/>
      <c r="AM257" s="575"/>
      <c r="AN257" s="575"/>
      <c r="AO257" s="575"/>
      <c r="AP257" s="575"/>
      <c r="AQ257" s="575"/>
      <c r="AR257" s="575"/>
      <c r="AS257" s="575"/>
      <c r="AT257" s="575"/>
      <c r="AU257" s="575"/>
      <c r="AV257" s="575"/>
      <c r="AW257" s="575"/>
      <c r="AX257" s="575"/>
      <c r="AY257" s="575"/>
      <c r="AZ257" s="575"/>
      <c r="BA257" s="575"/>
      <c r="BB257" s="575"/>
      <c r="BC257" s="575"/>
      <c r="BD257" s="575"/>
      <c r="BE257" s="575"/>
      <c r="BF257" s="575"/>
      <c r="BG257" s="575"/>
    </row>
    <row r="258" spans="1:59" ht="15.75" customHeight="1">
      <c r="A258" s="575"/>
      <c r="B258" s="575"/>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5"/>
      <c r="AL258" s="575"/>
      <c r="AM258" s="575"/>
      <c r="AN258" s="575"/>
      <c r="AO258" s="575"/>
      <c r="AP258" s="575"/>
      <c r="AQ258" s="575"/>
      <c r="AR258" s="575"/>
      <c r="AS258" s="575"/>
      <c r="AT258" s="575"/>
      <c r="AU258" s="575"/>
      <c r="AV258" s="575"/>
      <c r="AW258" s="575"/>
      <c r="AX258" s="575"/>
      <c r="AY258" s="575"/>
      <c r="AZ258" s="575"/>
      <c r="BA258" s="575"/>
      <c r="BB258" s="575"/>
      <c r="BC258" s="575"/>
      <c r="BD258" s="575"/>
      <c r="BE258" s="575"/>
      <c r="BF258" s="575"/>
      <c r="BG258" s="575"/>
    </row>
    <row r="259" spans="1:7" ht="15.75" customHeight="1">
      <c r="A259" s="180"/>
      <c r="B259" s="180"/>
      <c r="C259" s="180"/>
      <c r="D259" s="180"/>
      <c r="E259" s="180"/>
      <c r="F259" s="180"/>
      <c r="G259" s="180"/>
    </row>
    <row r="260" spans="1:7" ht="15.75" customHeight="1">
      <c r="A260" s="180"/>
      <c r="B260" s="180"/>
      <c r="C260" s="180"/>
      <c r="D260" s="180"/>
      <c r="E260" s="180"/>
      <c r="F260" s="180"/>
      <c r="G260" s="180"/>
    </row>
    <row r="261" spans="1:54" ht="15.75" customHeight="1">
      <c r="A261" s="556">
        <v>41</v>
      </c>
      <c r="B261" s="556"/>
      <c r="D261" s="607" t="e">
        <f>IF(VLOOKUP($A261,c_all,#REF!,FALSE)="","",VLOOKUP($A261,c_all,#REF!,FALSE))</f>
        <v>#REF!</v>
      </c>
      <c r="E261" s="607"/>
      <c r="F261" s="607"/>
      <c r="G261" s="607"/>
      <c r="H261" s="607"/>
      <c r="I261" s="607"/>
      <c r="J261" s="607"/>
      <c r="K261" s="556" t="e">
        <f>IF(VLOOKUP($A261,c_all,#REF!,FALSE)="","",VLOOKUP($A261,c_all,#REF!,FALSE))</f>
        <v>#REF!</v>
      </c>
      <c r="L261" s="556"/>
      <c r="M261" s="556"/>
      <c r="N261" s="556"/>
      <c r="O261" s="556"/>
      <c r="P261" s="556"/>
      <c r="Q261" s="556"/>
      <c r="R261" s="556"/>
      <c r="S261" s="556"/>
      <c r="T261" s="556"/>
      <c r="U261" s="556"/>
      <c r="V261" s="556"/>
      <c r="W261" s="556" t="e">
        <f>IF(VLOOKUP($A261,c_all,#REF!,FALSE)="","",VLOOKUP($A261,c_all,#REF!,FALSE))</f>
        <v>#REF!</v>
      </c>
      <c r="X261" s="556"/>
      <c r="Y261" s="556"/>
      <c r="Z261" s="556"/>
      <c r="AA261" s="556"/>
      <c r="AB261" s="556"/>
      <c r="AC261" s="556"/>
      <c r="AD261" s="556"/>
      <c r="AE261" s="556"/>
      <c r="AF261" s="556"/>
      <c r="AG261" s="556"/>
      <c r="AH261" s="556"/>
      <c r="AI261" s="600" t="e">
        <f>IF(VLOOKUP($A261,c_all,#REF!,FALSE)="","",VLOOKUP($A261,c_all,#REF!,FALSE))</f>
        <v>#REF!</v>
      </c>
      <c r="AJ261" s="600"/>
      <c r="AK261" s="600"/>
      <c r="AL261" s="600"/>
      <c r="AM261" s="600"/>
      <c r="AN261" s="600"/>
      <c r="AO261" s="600"/>
      <c r="AP261" s="600"/>
      <c r="AQ261" s="600"/>
      <c r="AR261" s="600"/>
      <c r="AS261" s="600"/>
      <c r="AT261" s="600"/>
      <c r="AU261" s="556" t="e">
        <f>VLOOKUP($A261,c_all,#REF!,FALSE)</f>
        <v>#REF!</v>
      </c>
      <c r="AV261" s="556"/>
      <c r="AW261" s="556" t="e">
        <f>VLOOKUP($A261,c_all,#REF!,FALSE)</f>
        <v>#REF!</v>
      </c>
      <c r="AX261" s="556"/>
      <c r="AY261" s="556" t="s">
        <v>417</v>
      </c>
      <c r="AZ261" s="556"/>
      <c r="BA261" s="556"/>
      <c r="BB261" s="556"/>
    </row>
    <row r="263" spans="4:56" ht="15.75" customHeight="1">
      <c r="D263" s="599" t="e">
        <f>#REF!</f>
        <v>#REF!</v>
      </c>
      <c r="E263" s="590"/>
      <c r="F263" s="590"/>
      <c r="G263" s="590"/>
      <c r="H263" s="590"/>
      <c r="I263" s="590"/>
      <c r="J263" s="590"/>
      <c r="K263" s="590"/>
      <c r="L263" s="590" t="e">
        <f>#REF!</f>
        <v>#REF!</v>
      </c>
      <c r="M263" s="590"/>
      <c r="N263" s="590"/>
      <c r="O263" s="590"/>
      <c r="P263" s="590"/>
      <c r="Q263" s="590"/>
      <c r="R263" s="590"/>
      <c r="S263" s="590"/>
      <c r="T263" s="590" t="e">
        <f>#REF!</f>
        <v>#REF!</v>
      </c>
      <c r="U263" s="590"/>
      <c r="V263" s="590"/>
      <c r="W263" s="590"/>
      <c r="X263" s="590"/>
      <c r="Y263" s="590"/>
      <c r="Z263" s="590"/>
      <c r="AA263" s="590"/>
      <c r="AB263" s="590" t="e">
        <f>#REF!</f>
        <v>#REF!</v>
      </c>
      <c r="AC263" s="590"/>
      <c r="AD263" s="590"/>
      <c r="AE263" s="590"/>
      <c r="AF263" s="590"/>
      <c r="AG263" s="590"/>
      <c r="AH263" s="590"/>
      <c r="AI263" s="590"/>
      <c r="AJ263" s="590" t="e">
        <f>#REF!</f>
        <v>#REF!</v>
      </c>
      <c r="AK263" s="590"/>
      <c r="AL263" s="590"/>
      <c r="AM263" s="590"/>
      <c r="AN263" s="590"/>
      <c r="AO263" s="590"/>
      <c r="AP263" s="590"/>
      <c r="AQ263" s="590"/>
      <c r="AR263" s="590" t="s">
        <v>388</v>
      </c>
      <c r="AS263" s="590"/>
      <c r="AT263" s="590"/>
      <c r="AU263" s="590"/>
      <c r="AV263" s="590"/>
      <c r="AW263" s="590"/>
      <c r="AX263" s="590"/>
      <c r="AY263" s="590"/>
      <c r="AZ263" s="590"/>
      <c r="BA263" s="590"/>
      <c r="BB263" s="590"/>
      <c r="BC263" s="590"/>
      <c r="BD263" s="591"/>
    </row>
    <row r="264" spans="4:56" ht="15.75" customHeight="1">
      <c r="D264" s="598" t="e">
        <f>IF(VLOOKUP($A261,c_all,#REF!,FALSE)="","",VLOOKUP($A261,c_all,#REF!,FALSE))</f>
        <v>#REF!</v>
      </c>
      <c r="E264" s="592"/>
      <c r="F264" s="592"/>
      <c r="G264" s="592"/>
      <c r="H264" s="592"/>
      <c r="I264" s="592"/>
      <c r="J264" s="592"/>
      <c r="K264" s="592"/>
      <c r="L264" s="592" t="e">
        <f>IF(VLOOKUP($A261,c_all,#REF!,FALSE)="","",VLOOKUP($A261,c_all,#REF!,FALSE))</f>
        <v>#REF!</v>
      </c>
      <c r="M264" s="592"/>
      <c r="N264" s="592"/>
      <c r="O264" s="592"/>
      <c r="P264" s="592"/>
      <c r="Q264" s="592"/>
      <c r="R264" s="592"/>
      <c r="S264" s="592"/>
      <c r="T264" s="592" t="e">
        <f>IF(VLOOKUP($A261,c_all,#REF!,FALSE)="","",VLOOKUP($A261,c_all,#REF!,FALSE))</f>
        <v>#REF!</v>
      </c>
      <c r="U264" s="592"/>
      <c r="V264" s="592"/>
      <c r="W264" s="592"/>
      <c r="X264" s="592"/>
      <c r="Y264" s="592"/>
      <c r="Z264" s="592"/>
      <c r="AA264" s="592"/>
      <c r="AB264" s="592" t="e">
        <f>IF(VLOOKUP($A261,c_all,#REF!,FALSE)="","",VLOOKUP($A261,c_all,#REF!,FALSE))</f>
        <v>#REF!</v>
      </c>
      <c r="AC264" s="592"/>
      <c r="AD264" s="592"/>
      <c r="AE264" s="592"/>
      <c r="AF264" s="592"/>
      <c r="AG264" s="592"/>
      <c r="AH264" s="592"/>
      <c r="AI264" s="592"/>
      <c r="AJ264" s="592" t="e">
        <f>IF(VLOOKUP($A261,c_all,#REF!,FALSE)="","",VLOOKUP($A261,c_all,#REF!,FALSE))</f>
        <v>#REF!</v>
      </c>
      <c r="AK264" s="592"/>
      <c r="AL264" s="592"/>
      <c r="AM264" s="592"/>
      <c r="AN264" s="592"/>
      <c r="AO264" s="592"/>
      <c r="AP264" s="592"/>
      <c r="AQ264" s="592"/>
      <c r="AR264" s="593" t="s">
        <v>177</v>
      </c>
      <c r="AS264" s="593"/>
      <c r="AT264" s="593"/>
      <c r="AU264" s="593"/>
      <c r="AV264" s="593"/>
      <c r="AW264" s="593"/>
      <c r="AX264" s="593"/>
      <c r="AY264" s="593"/>
      <c r="AZ264" s="593"/>
      <c r="BA264" s="593"/>
      <c r="BB264" s="593"/>
      <c r="BC264" s="593"/>
      <c r="BD264" s="594"/>
    </row>
    <row r="265" spans="42:54" ht="15.75" customHeight="1">
      <c r="AP265" s="173"/>
      <c r="AQ265" s="173"/>
      <c r="AR265" s="173"/>
      <c r="AS265" s="173"/>
      <c r="AT265" s="173"/>
      <c r="AU265" s="173"/>
      <c r="AV265" s="173"/>
      <c r="AW265" s="173"/>
      <c r="AX265" s="173"/>
      <c r="AY265" s="173"/>
      <c r="AZ265" s="173"/>
      <c r="BA265" s="173"/>
      <c r="BB265" s="173"/>
    </row>
    <row r="266" spans="4:56" s="415" customFormat="1" ht="15.75" customHeight="1">
      <c r="D266" s="597" t="s">
        <v>765</v>
      </c>
      <c r="E266" s="597"/>
      <c r="F266" s="597"/>
      <c r="G266" s="597"/>
      <c r="H266" s="597"/>
      <c r="I266" s="597"/>
      <c r="J266" s="597"/>
      <c r="K266" s="597"/>
      <c r="L266" s="597"/>
      <c r="M266" s="597"/>
      <c r="N266" s="597"/>
      <c r="O266" s="597"/>
      <c r="P266" s="597"/>
      <c r="Q266" s="597"/>
      <c r="R266" s="597"/>
      <c r="S266" s="597"/>
      <c r="T266" s="597"/>
      <c r="U266" s="597"/>
      <c r="V266" s="597"/>
      <c r="W266" s="597"/>
      <c r="X266" s="597"/>
      <c r="Y266" s="597"/>
      <c r="Z266" s="597"/>
      <c r="AA266" s="597"/>
      <c r="AB266" s="597"/>
      <c r="AC266" s="597"/>
      <c r="AD266" s="597"/>
      <c r="AE266" s="597"/>
      <c r="AF266" s="597"/>
      <c r="AG266" s="597"/>
      <c r="AH266" s="597"/>
      <c r="AI266" s="597"/>
      <c r="AJ266" s="597"/>
      <c r="AK266" s="597"/>
      <c r="AL266" s="597"/>
      <c r="AM266" s="597"/>
      <c r="AN266" s="597"/>
      <c r="AO266" s="597"/>
      <c r="AP266" s="597"/>
      <c r="AQ266" s="597"/>
      <c r="AR266" s="597"/>
      <c r="AS266" s="597"/>
      <c r="AT266" s="597"/>
      <c r="AU266" s="597"/>
      <c r="AV266" s="597"/>
      <c r="AW266" s="597"/>
      <c r="AX266" s="597"/>
      <c r="AY266" s="597"/>
      <c r="AZ266" s="597"/>
      <c r="BA266" s="597"/>
      <c r="BB266" s="597"/>
      <c r="BC266" s="597"/>
      <c r="BD266" s="597"/>
    </row>
    <row r="267" spans="5:56" s="415" customFormat="1" ht="15.75" customHeight="1">
      <c r="E267" s="415">
        <v>1</v>
      </c>
      <c r="G267" s="576" t="s">
        <v>671</v>
      </c>
      <c r="H267" s="576"/>
      <c r="I267" s="576"/>
      <c r="J267" s="576"/>
      <c r="K267" s="576"/>
      <c r="L267" s="576"/>
      <c r="M267" s="576"/>
      <c r="N267" s="576"/>
      <c r="O267" s="576"/>
      <c r="P267" s="576"/>
      <c r="Q267" s="576"/>
      <c r="R267" s="576"/>
      <c r="S267" s="576"/>
      <c r="T267" s="576"/>
      <c r="U267" s="576"/>
      <c r="V267" s="576"/>
      <c r="W267" s="576"/>
      <c r="X267" s="576"/>
      <c r="Y267" s="576"/>
      <c r="Z267" s="576"/>
      <c r="AA267" s="576"/>
      <c r="AB267" s="576"/>
      <c r="AC267" s="576"/>
      <c r="AD267" s="576"/>
      <c r="AE267" s="576"/>
      <c r="AF267" s="576"/>
      <c r="AG267" s="576"/>
      <c r="AH267" s="576"/>
      <c r="AI267" s="576"/>
      <c r="AJ267" s="576"/>
      <c r="AK267" s="576"/>
      <c r="AL267" s="576"/>
      <c r="AM267" s="576"/>
      <c r="AN267" s="576"/>
      <c r="AO267" s="576"/>
      <c r="AP267" s="576"/>
      <c r="AQ267" s="576"/>
      <c r="AR267" s="576"/>
      <c r="AS267" s="576"/>
      <c r="AT267" s="576"/>
      <c r="AU267" s="576"/>
      <c r="AV267" s="576"/>
      <c r="AW267" s="576"/>
      <c r="AX267" s="576"/>
      <c r="AY267" s="576"/>
      <c r="AZ267" s="576"/>
      <c r="BA267" s="576"/>
      <c r="BB267" s="576"/>
      <c r="BC267" s="576"/>
      <c r="BD267" s="576"/>
    </row>
    <row r="268" spans="5:56" s="415" customFormat="1" ht="15.75" customHeight="1">
      <c r="E268" s="415">
        <v>2</v>
      </c>
      <c r="G268" s="576" t="s">
        <v>672</v>
      </c>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6"/>
      <c r="AL268" s="576"/>
      <c r="AM268" s="576"/>
      <c r="AN268" s="576"/>
      <c r="AO268" s="576"/>
      <c r="AP268" s="576"/>
      <c r="AQ268" s="576"/>
      <c r="AR268" s="576"/>
      <c r="AS268" s="576"/>
      <c r="AT268" s="576"/>
      <c r="AU268" s="576"/>
      <c r="AV268" s="576"/>
      <c r="AW268" s="576"/>
      <c r="AX268" s="576"/>
      <c r="AY268" s="576"/>
      <c r="AZ268" s="576"/>
      <c r="BA268" s="576"/>
      <c r="BB268" s="576"/>
      <c r="BC268" s="576"/>
      <c r="BD268" s="576"/>
    </row>
    <row r="269" spans="5:56" s="415" customFormat="1" ht="15.75" customHeight="1">
      <c r="E269" s="415">
        <v>3</v>
      </c>
      <c r="G269" s="576" t="s">
        <v>673</v>
      </c>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6"/>
      <c r="AL269" s="576"/>
      <c r="AM269" s="576"/>
      <c r="AN269" s="576"/>
      <c r="AO269" s="576"/>
      <c r="AP269" s="576"/>
      <c r="AQ269" s="576"/>
      <c r="AR269" s="576"/>
      <c r="AS269" s="576"/>
      <c r="AT269" s="576"/>
      <c r="AU269" s="576"/>
      <c r="AV269" s="576"/>
      <c r="AW269" s="576"/>
      <c r="AX269" s="576"/>
      <c r="AY269" s="576"/>
      <c r="AZ269" s="576"/>
      <c r="BA269" s="576"/>
      <c r="BB269" s="576"/>
      <c r="BC269" s="576"/>
      <c r="BD269" s="576"/>
    </row>
    <row r="270" spans="5:56" s="415" customFormat="1" ht="15.75" customHeight="1">
      <c r="E270" s="415">
        <v>4</v>
      </c>
      <c r="G270" s="576" t="s">
        <v>675</v>
      </c>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6"/>
      <c r="AL270" s="576"/>
      <c r="AM270" s="576"/>
      <c r="AN270" s="576"/>
      <c r="AO270" s="576"/>
      <c r="AP270" s="576"/>
      <c r="AQ270" s="576"/>
      <c r="AR270" s="576"/>
      <c r="AS270" s="576"/>
      <c r="AT270" s="576"/>
      <c r="AU270" s="576"/>
      <c r="AV270" s="576"/>
      <c r="AW270" s="576"/>
      <c r="AX270" s="576"/>
      <c r="AY270" s="576"/>
      <c r="AZ270" s="576"/>
      <c r="BA270" s="576"/>
      <c r="BB270" s="576"/>
      <c r="BC270" s="576"/>
      <c r="BD270" s="576"/>
    </row>
    <row r="271" spans="7:56" s="415" customFormat="1" ht="15.75" customHeight="1">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6"/>
      <c r="AL271" s="576"/>
      <c r="AM271" s="576"/>
      <c r="AN271" s="576"/>
      <c r="AO271" s="576"/>
      <c r="AP271" s="576"/>
      <c r="AQ271" s="576"/>
      <c r="AR271" s="576"/>
      <c r="AS271" s="576"/>
      <c r="AT271" s="576"/>
      <c r="AU271" s="576"/>
      <c r="AV271" s="576"/>
      <c r="AW271" s="576"/>
      <c r="AX271" s="576"/>
      <c r="AY271" s="576"/>
      <c r="AZ271" s="576"/>
      <c r="BA271" s="576"/>
      <c r="BB271" s="576"/>
      <c r="BC271" s="576"/>
      <c r="BD271" s="576"/>
    </row>
    <row r="272" spans="7:56" ht="15.75" customHeight="1">
      <c r="G272" s="414"/>
      <c r="H272" s="414"/>
      <c r="I272" s="414"/>
      <c r="J272" s="414"/>
      <c r="K272" s="414"/>
      <c r="L272" s="414"/>
      <c r="M272" s="414"/>
      <c r="N272" s="414"/>
      <c r="O272" s="414"/>
      <c r="P272" s="414"/>
      <c r="Q272" s="414"/>
      <c r="R272" s="414"/>
      <c r="S272" s="414"/>
      <c r="T272" s="414"/>
      <c r="U272" s="414"/>
      <c r="V272" s="414"/>
      <c r="W272" s="414"/>
      <c r="X272" s="414"/>
      <c r="Y272" s="414"/>
      <c r="Z272" s="414"/>
      <c r="AA272" s="414"/>
      <c r="AB272" s="414"/>
      <c r="AC272" s="414"/>
      <c r="AD272" s="414"/>
      <c r="AE272" s="414"/>
      <c r="AF272" s="414"/>
      <c r="AG272" s="414"/>
      <c r="AH272" s="414"/>
      <c r="AI272" s="414"/>
      <c r="AJ272" s="414"/>
      <c r="AK272" s="414"/>
      <c r="AL272" s="414"/>
      <c r="AM272" s="414"/>
      <c r="AN272" s="414"/>
      <c r="AO272" s="414"/>
      <c r="AP272" s="414"/>
      <c r="AQ272" s="414"/>
      <c r="AR272" s="414"/>
      <c r="AS272" s="414"/>
      <c r="AT272" s="414"/>
      <c r="AU272" s="414"/>
      <c r="AV272" s="414"/>
      <c r="AW272" s="414"/>
      <c r="AX272" s="414"/>
      <c r="AY272" s="414"/>
      <c r="AZ272" s="414"/>
      <c r="BA272" s="414"/>
      <c r="BB272" s="414"/>
      <c r="BC272" s="414"/>
      <c r="BD272" s="414"/>
    </row>
    <row r="273" spans="42:54" ht="15.75" customHeight="1">
      <c r="AP273" s="176"/>
      <c r="AQ273" s="176"/>
      <c r="AR273" s="176"/>
      <c r="AS273" s="176"/>
      <c r="AT273" s="176"/>
      <c r="AU273" s="176"/>
      <c r="AV273" s="176"/>
      <c r="AW273" s="176"/>
      <c r="AX273" s="176"/>
      <c r="AY273" s="176"/>
      <c r="AZ273" s="176"/>
      <c r="BA273" s="176"/>
      <c r="BB273" s="176"/>
    </row>
    <row r="274" spans="1:54" ht="15.75" customHeight="1">
      <c r="A274" s="556">
        <f>A261+1</f>
        <v>42</v>
      </c>
      <c r="B274" s="556"/>
      <c r="D274" s="607" t="e">
        <f>IF(VLOOKUP($A274,c_all,#REF!,FALSE)="","",VLOOKUP($A274,c_all,#REF!,FALSE))</f>
        <v>#REF!</v>
      </c>
      <c r="E274" s="607"/>
      <c r="F274" s="607"/>
      <c r="G274" s="607"/>
      <c r="H274" s="607"/>
      <c r="I274" s="607"/>
      <c r="J274" s="607"/>
      <c r="K274" s="556" t="e">
        <f>IF(VLOOKUP($A274,c_all,#REF!,FALSE)="","",VLOOKUP($A274,c_all,#REF!,FALSE))</f>
        <v>#REF!</v>
      </c>
      <c r="L274" s="556"/>
      <c r="M274" s="556"/>
      <c r="N274" s="556"/>
      <c r="O274" s="556"/>
      <c r="P274" s="556"/>
      <c r="Q274" s="556"/>
      <c r="R274" s="556"/>
      <c r="S274" s="556"/>
      <c r="T274" s="556"/>
      <c r="U274" s="556"/>
      <c r="V274" s="556"/>
      <c r="W274" s="556" t="e">
        <f>IF(VLOOKUP($A274,c_all,#REF!,FALSE)="","",VLOOKUP($A274,c_all,#REF!,FALSE))</f>
        <v>#REF!</v>
      </c>
      <c r="X274" s="556"/>
      <c r="Y274" s="556"/>
      <c r="Z274" s="556"/>
      <c r="AA274" s="556"/>
      <c r="AB274" s="556"/>
      <c r="AC274" s="556"/>
      <c r="AD274" s="556"/>
      <c r="AE274" s="556"/>
      <c r="AF274" s="556"/>
      <c r="AG274" s="556"/>
      <c r="AH274" s="556"/>
      <c r="AI274" s="600" t="e">
        <f>IF(VLOOKUP($A274,c_all,#REF!,FALSE)="","",VLOOKUP($A274,c_all,#REF!,FALSE))</f>
        <v>#REF!</v>
      </c>
      <c r="AJ274" s="600"/>
      <c r="AK274" s="600"/>
      <c r="AL274" s="600"/>
      <c r="AM274" s="600"/>
      <c r="AN274" s="600"/>
      <c r="AO274" s="600"/>
      <c r="AP274" s="600"/>
      <c r="AQ274" s="600"/>
      <c r="AR274" s="600"/>
      <c r="AS274" s="600"/>
      <c r="AT274" s="600"/>
      <c r="AU274" s="556" t="e">
        <f>VLOOKUP($A274,c_all,#REF!,FALSE)</f>
        <v>#REF!</v>
      </c>
      <c r="AV274" s="556"/>
      <c r="AW274" s="556" t="e">
        <f>VLOOKUP($A274,c_all,#REF!,FALSE)</f>
        <v>#REF!</v>
      </c>
      <c r="AX274" s="556"/>
      <c r="AY274" s="556" t="str">
        <f>$AY$261</f>
        <v>当たり</v>
      </c>
      <c r="AZ274" s="556"/>
      <c r="BA274" s="556"/>
      <c r="BB274" s="556"/>
    </row>
    <row r="275" spans="42:54" ht="15.75" customHeight="1">
      <c r="AP275" s="176"/>
      <c r="AQ275" s="176"/>
      <c r="AR275" s="176"/>
      <c r="AS275" s="176"/>
      <c r="AT275" s="176"/>
      <c r="AU275" s="176"/>
      <c r="AV275" s="176"/>
      <c r="AW275" s="176"/>
      <c r="AX275" s="176"/>
      <c r="AY275" s="176"/>
      <c r="AZ275" s="176"/>
      <c r="BA275" s="176"/>
      <c r="BB275" s="176"/>
    </row>
    <row r="276" spans="4:56" ht="15.75" customHeight="1">
      <c r="D276" s="599" t="e">
        <f>#REF!</f>
        <v>#REF!</v>
      </c>
      <c r="E276" s="590"/>
      <c r="F276" s="590"/>
      <c r="G276" s="590"/>
      <c r="H276" s="590"/>
      <c r="I276" s="590"/>
      <c r="J276" s="590"/>
      <c r="K276" s="590"/>
      <c r="L276" s="590" t="e">
        <f>#REF!</f>
        <v>#REF!</v>
      </c>
      <c r="M276" s="590"/>
      <c r="N276" s="590"/>
      <c r="O276" s="590"/>
      <c r="P276" s="590"/>
      <c r="Q276" s="590"/>
      <c r="R276" s="590"/>
      <c r="S276" s="590"/>
      <c r="T276" s="590" t="e">
        <f>#REF!</f>
        <v>#REF!</v>
      </c>
      <c r="U276" s="590"/>
      <c r="V276" s="590"/>
      <c r="W276" s="590"/>
      <c r="X276" s="590"/>
      <c r="Y276" s="590"/>
      <c r="Z276" s="590"/>
      <c r="AA276" s="590"/>
      <c r="AB276" s="590" t="e">
        <f>#REF!</f>
        <v>#REF!</v>
      </c>
      <c r="AC276" s="590"/>
      <c r="AD276" s="590"/>
      <c r="AE276" s="590"/>
      <c r="AF276" s="590"/>
      <c r="AG276" s="590"/>
      <c r="AH276" s="590"/>
      <c r="AI276" s="590"/>
      <c r="AJ276" s="590" t="e">
        <f>#REF!</f>
        <v>#REF!</v>
      </c>
      <c r="AK276" s="590"/>
      <c r="AL276" s="590"/>
      <c r="AM276" s="590"/>
      <c r="AN276" s="590"/>
      <c r="AO276" s="590"/>
      <c r="AP276" s="590"/>
      <c r="AQ276" s="590"/>
      <c r="AR276" s="590" t="str">
        <f>$AR$263</f>
        <v>摘　要</v>
      </c>
      <c r="AS276" s="590"/>
      <c r="AT276" s="590"/>
      <c r="AU276" s="590"/>
      <c r="AV276" s="590"/>
      <c r="AW276" s="590"/>
      <c r="AX276" s="590"/>
      <c r="AY276" s="590"/>
      <c r="AZ276" s="590"/>
      <c r="BA276" s="590"/>
      <c r="BB276" s="590"/>
      <c r="BC276" s="590"/>
      <c r="BD276" s="591"/>
    </row>
    <row r="277" spans="4:56" ht="15.75" customHeight="1">
      <c r="D277" s="598" t="e">
        <f>IF(VLOOKUP($A274,c_all,#REF!,FALSE)="","",VLOOKUP($A274,c_all,#REF!,FALSE))</f>
        <v>#REF!</v>
      </c>
      <c r="E277" s="592"/>
      <c r="F277" s="592"/>
      <c r="G277" s="592"/>
      <c r="H277" s="592"/>
      <c r="I277" s="592"/>
      <c r="J277" s="592"/>
      <c r="K277" s="592"/>
      <c r="L277" s="592" t="e">
        <f>IF(VLOOKUP($A274,c_all,#REF!,FALSE)="","",VLOOKUP($A274,c_all,#REF!,FALSE))</f>
        <v>#REF!</v>
      </c>
      <c r="M277" s="592"/>
      <c r="N277" s="592"/>
      <c r="O277" s="592"/>
      <c r="P277" s="592"/>
      <c r="Q277" s="592"/>
      <c r="R277" s="592"/>
      <c r="S277" s="592"/>
      <c r="T277" s="592" t="e">
        <f>IF(VLOOKUP($A274,c_all,#REF!,FALSE)="","",VLOOKUP($A274,c_all,#REF!,FALSE))</f>
        <v>#REF!</v>
      </c>
      <c r="U277" s="592"/>
      <c r="V277" s="592"/>
      <c r="W277" s="592"/>
      <c r="X277" s="592"/>
      <c r="Y277" s="592"/>
      <c r="Z277" s="592"/>
      <c r="AA277" s="592"/>
      <c r="AB277" s="592" t="e">
        <f>IF(VLOOKUP($A274,c_all,#REF!,FALSE)="","",VLOOKUP($A274,c_all,#REF!,FALSE))</f>
        <v>#REF!</v>
      </c>
      <c r="AC277" s="592"/>
      <c r="AD277" s="592"/>
      <c r="AE277" s="592"/>
      <c r="AF277" s="592"/>
      <c r="AG277" s="592"/>
      <c r="AH277" s="592"/>
      <c r="AI277" s="592"/>
      <c r="AJ277" s="592" t="e">
        <f>IF(VLOOKUP($A274,c_all,#REF!,FALSE)="","",VLOOKUP($A274,c_all,#REF!,FALSE))</f>
        <v>#REF!</v>
      </c>
      <c r="AK277" s="592"/>
      <c r="AL277" s="592"/>
      <c r="AM277" s="592"/>
      <c r="AN277" s="592"/>
      <c r="AO277" s="592"/>
      <c r="AP277" s="592"/>
      <c r="AQ277" s="592"/>
      <c r="AR277" s="593" t="str">
        <f>$AR$264</f>
        <v>単位：人</v>
      </c>
      <c r="AS277" s="593"/>
      <c r="AT277" s="593"/>
      <c r="AU277" s="593"/>
      <c r="AV277" s="593"/>
      <c r="AW277" s="593"/>
      <c r="AX277" s="593"/>
      <c r="AY277" s="593"/>
      <c r="AZ277" s="593"/>
      <c r="BA277" s="593"/>
      <c r="BB277" s="593"/>
      <c r="BC277" s="593"/>
      <c r="BD277" s="594"/>
    </row>
    <row r="278" spans="1:54" ht="15.75" customHeight="1">
      <c r="A278" s="180"/>
      <c r="B278" s="180"/>
      <c r="C278" s="180"/>
      <c r="D278" s="180"/>
      <c r="E278" s="180"/>
      <c r="F278" s="180"/>
      <c r="G278" s="180"/>
      <c r="AP278" s="176"/>
      <c r="AQ278" s="176"/>
      <c r="AR278" s="176"/>
      <c r="AS278" s="176"/>
      <c r="AT278" s="176"/>
      <c r="AU278" s="176"/>
      <c r="AV278" s="176"/>
      <c r="AW278" s="176"/>
      <c r="AX278" s="176"/>
      <c r="AY278" s="176"/>
      <c r="AZ278" s="176"/>
      <c r="BA278" s="176"/>
      <c r="BB278" s="176"/>
    </row>
    <row r="279" spans="4:56" s="415" customFormat="1" ht="15.75" customHeight="1">
      <c r="D279" s="597" t="str">
        <f>$D$266</f>
        <v>備考</v>
      </c>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7"/>
      <c r="AL279" s="597"/>
      <c r="AM279" s="597"/>
      <c r="AN279" s="597"/>
      <c r="AO279" s="597"/>
      <c r="AP279" s="597"/>
      <c r="AQ279" s="597"/>
      <c r="AR279" s="597"/>
      <c r="AS279" s="597"/>
      <c r="AT279" s="597"/>
      <c r="AU279" s="597"/>
      <c r="AV279" s="597"/>
      <c r="AW279" s="597"/>
      <c r="AX279" s="597"/>
      <c r="AY279" s="597"/>
      <c r="AZ279" s="597"/>
      <c r="BA279" s="597"/>
      <c r="BB279" s="597"/>
      <c r="BC279" s="597"/>
      <c r="BD279" s="597"/>
    </row>
    <row r="280" spans="4:56" ht="15.75" customHeight="1">
      <c r="D280" s="415"/>
      <c r="E280" s="576" t="s">
        <v>772</v>
      </c>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6"/>
      <c r="AL280" s="576"/>
      <c r="AM280" s="576"/>
      <c r="AN280" s="576"/>
      <c r="AO280" s="576"/>
      <c r="AP280" s="576"/>
      <c r="AQ280" s="576"/>
      <c r="AR280" s="576"/>
      <c r="AS280" s="576"/>
      <c r="AT280" s="576"/>
      <c r="AU280" s="576"/>
      <c r="AV280" s="576"/>
      <c r="AW280" s="576"/>
      <c r="AX280" s="576"/>
      <c r="AY280" s="576"/>
      <c r="AZ280" s="576"/>
      <c r="BA280" s="576"/>
      <c r="BB280" s="576"/>
      <c r="BC280" s="576"/>
      <c r="BD280" s="576"/>
    </row>
    <row r="281" spans="1:54" ht="15.75" customHeight="1">
      <c r="A281" s="180"/>
      <c r="B281" s="180"/>
      <c r="C281" s="180"/>
      <c r="D281" s="180"/>
      <c r="E281" s="180"/>
      <c r="F281" s="180"/>
      <c r="G281" s="180"/>
      <c r="AP281" s="176"/>
      <c r="AQ281" s="176"/>
      <c r="AR281" s="176"/>
      <c r="AS281" s="176"/>
      <c r="AT281" s="176"/>
      <c r="AU281" s="176"/>
      <c r="AV281" s="176"/>
      <c r="AW281" s="176"/>
      <c r="AX281" s="176"/>
      <c r="AY281" s="176"/>
      <c r="AZ281" s="176"/>
      <c r="BA281" s="176"/>
      <c r="BB281" s="176"/>
    </row>
    <row r="282" spans="1:54" ht="15.75" customHeight="1">
      <c r="A282" s="180"/>
      <c r="B282" s="180"/>
      <c r="C282" s="180"/>
      <c r="D282" s="180"/>
      <c r="E282" s="180"/>
      <c r="F282" s="180"/>
      <c r="G282" s="180"/>
      <c r="AP282" s="176"/>
      <c r="AQ282" s="176"/>
      <c r="AR282" s="176"/>
      <c r="AS282" s="176"/>
      <c r="AT282" s="176"/>
      <c r="AU282" s="176"/>
      <c r="AV282" s="176"/>
      <c r="AW282" s="176"/>
      <c r="AX282" s="176"/>
      <c r="AY282" s="176"/>
      <c r="AZ282" s="176"/>
      <c r="BA282" s="176"/>
      <c r="BB282" s="176"/>
    </row>
    <row r="283" spans="1:54" ht="15.75" customHeight="1">
      <c r="A283" s="556">
        <f>A274+1</f>
        <v>43</v>
      </c>
      <c r="B283" s="556"/>
      <c r="D283" s="607" t="e">
        <f>IF(VLOOKUP($A283,c_all,#REF!,FALSE)="","",VLOOKUP($A283,c_all,#REF!,FALSE))</f>
        <v>#REF!</v>
      </c>
      <c r="E283" s="607"/>
      <c r="F283" s="607"/>
      <c r="G283" s="607"/>
      <c r="H283" s="607"/>
      <c r="I283" s="607"/>
      <c r="J283" s="607"/>
      <c r="K283" s="556" t="e">
        <f>IF(VLOOKUP($A283,c_all,#REF!,FALSE)="","",VLOOKUP($A283,c_all,#REF!,FALSE))</f>
        <v>#REF!</v>
      </c>
      <c r="L283" s="556"/>
      <c r="M283" s="556"/>
      <c r="N283" s="556"/>
      <c r="O283" s="556"/>
      <c r="P283" s="556"/>
      <c r="Q283" s="556"/>
      <c r="R283" s="556"/>
      <c r="S283" s="556"/>
      <c r="T283" s="556"/>
      <c r="U283" s="556"/>
      <c r="V283" s="556"/>
      <c r="W283" s="556" t="e">
        <f>IF(VLOOKUP($A283,c_all,#REF!,FALSE)="","",VLOOKUP($A283,c_all,#REF!,FALSE))</f>
        <v>#REF!</v>
      </c>
      <c r="X283" s="556"/>
      <c r="Y283" s="556"/>
      <c r="Z283" s="556"/>
      <c r="AA283" s="556"/>
      <c r="AB283" s="556"/>
      <c r="AC283" s="556"/>
      <c r="AD283" s="556"/>
      <c r="AE283" s="556"/>
      <c r="AF283" s="556"/>
      <c r="AG283" s="556"/>
      <c r="AH283" s="556"/>
      <c r="AI283" s="600" t="e">
        <f>IF(VLOOKUP($A283,c_all,#REF!,FALSE)="","",VLOOKUP($A283,c_all,#REF!,FALSE))</f>
        <v>#REF!</v>
      </c>
      <c r="AJ283" s="600"/>
      <c r="AK283" s="600"/>
      <c r="AL283" s="600"/>
      <c r="AM283" s="600"/>
      <c r="AN283" s="600"/>
      <c r="AO283" s="600"/>
      <c r="AP283" s="600"/>
      <c r="AQ283" s="600"/>
      <c r="AR283" s="600"/>
      <c r="AS283" s="600"/>
      <c r="AT283" s="600"/>
      <c r="AU283" s="556" t="e">
        <f>VLOOKUP($A283,c_all,#REF!,FALSE)</f>
        <v>#REF!</v>
      </c>
      <c r="AV283" s="556"/>
      <c r="AW283" s="556" t="e">
        <f>VLOOKUP($A283,c_all,#REF!,FALSE)</f>
        <v>#REF!</v>
      </c>
      <c r="AX283" s="556"/>
      <c r="AY283" s="556" t="str">
        <f>$AY$261</f>
        <v>当たり</v>
      </c>
      <c r="AZ283" s="556"/>
      <c r="BA283" s="556"/>
      <c r="BB283" s="556"/>
    </row>
    <row r="284" spans="42:54" ht="15.75" customHeight="1">
      <c r="AP284" s="174"/>
      <c r="AQ284" s="174"/>
      <c r="AR284" s="174"/>
      <c r="AS284" s="174"/>
      <c r="AT284" s="174"/>
      <c r="AU284" s="174"/>
      <c r="AV284" s="174"/>
      <c r="AW284" s="174"/>
      <c r="AX284" s="174"/>
      <c r="AY284" s="174"/>
      <c r="AZ284" s="174"/>
      <c r="BA284" s="174"/>
      <c r="BB284" s="174"/>
    </row>
    <row r="285" spans="4:56" ht="15.75" customHeight="1">
      <c r="D285" s="599" t="e">
        <f>#REF!</f>
        <v>#REF!</v>
      </c>
      <c r="E285" s="590"/>
      <c r="F285" s="590"/>
      <c r="G285" s="590"/>
      <c r="H285" s="590"/>
      <c r="I285" s="590"/>
      <c r="J285" s="590"/>
      <c r="K285" s="590"/>
      <c r="L285" s="590" t="e">
        <f>#REF!</f>
        <v>#REF!</v>
      </c>
      <c r="M285" s="590"/>
      <c r="N285" s="590"/>
      <c r="O285" s="590"/>
      <c r="P285" s="590"/>
      <c r="Q285" s="590"/>
      <c r="R285" s="590"/>
      <c r="S285" s="590"/>
      <c r="T285" s="590" t="e">
        <f>#REF!</f>
        <v>#REF!</v>
      </c>
      <c r="U285" s="590"/>
      <c r="V285" s="590"/>
      <c r="W285" s="590"/>
      <c r="X285" s="590"/>
      <c r="Y285" s="590"/>
      <c r="Z285" s="590"/>
      <c r="AA285" s="590"/>
      <c r="AB285" s="590" t="e">
        <f>#REF!</f>
        <v>#REF!</v>
      </c>
      <c r="AC285" s="590"/>
      <c r="AD285" s="590"/>
      <c r="AE285" s="590"/>
      <c r="AF285" s="590"/>
      <c r="AG285" s="590"/>
      <c r="AH285" s="590"/>
      <c r="AI285" s="590"/>
      <c r="AJ285" s="590" t="e">
        <f>#REF!</f>
        <v>#REF!</v>
      </c>
      <c r="AK285" s="590"/>
      <c r="AL285" s="590"/>
      <c r="AM285" s="590"/>
      <c r="AN285" s="590"/>
      <c r="AO285" s="590"/>
      <c r="AP285" s="590"/>
      <c r="AQ285" s="590"/>
      <c r="AR285" s="590" t="str">
        <f>$AR$263</f>
        <v>摘　要</v>
      </c>
      <c r="AS285" s="590"/>
      <c r="AT285" s="590"/>
      <c r="AU285" s="590"/>
      <c r="AV285" s="590"/>
      <c r="AW285" s="590"/>
      <c r="AX285" s="590"/>
      <c r="AY285" s="590"/>
      <c r="AZ285" s="590"/>
      <c r="BA285" s="590"/>
      <c r="BB285" s="590"/>
      <c r="BC285" s="590"/>
      <c r="BD285" s="591"/>
    </row>
    <row r="286" spans="4:56" ht="15.75" customHeight="1">
      <c r="D286" s="598" t="e">
        <f>IF(VLOOKUP($A283,c_all,#REF!,FALSE)="","",VLOOKUP($A283,c_all,#REF!,FALSE))</f>
        <v>#REF!</v>
      </c>
      <c r="E286" s="592"/>
      <c r="F286" s="592"/>
      <c r="G286" s="592"/>
      <c r="H286" s="592"/>
      <c r="I286" s="592"/>
      <c r="J286" s="592"/>
      <c r="K286" s="592"/>
      <c r="L286" s="592" t="e">
        <f>IF(VLOOKUP($A283,c_all,#REF!,FALSE)="","",VLOOKUP($A283,c_all,#REF!,FALSE))</f>
        <v>#REF!</v>
      </c>
      <c r="M286" s="592"/>
      <c r="N286" s="592"/>
      <c r="O286" s="592"/>
      <c r="P286" s="592"/>
      <c r="Q286" s="592"/>
      <c r="R286" s="592"/>
      <c r="S286" s="592"/>
      <c r="T286" s="592" t="e">
        <f>IF(VLOOKUP($A283,c_all,#REF!,FALSE)="","",VLOOKUP($A283,c_all,#REF!,FALSE))</f>
        <v>#REF!</v>
      </c>
      <c r="U286" s="592"/>
      <c r="V286" s="592"/>
      <c r="W286" s="592"/>
      <c r="X286" s="592"/>
      <c r="Y286" s="592"/>
      <c r="Z286" s="592"/>
      <c r="AA286" s="592"/>
      <c r="AB286" s="592" t="e">
        <f>IF(VLOOKUP($A283,c_all,#REF!,FALSE)="","",VLOOKUP($A283,c_all,#REF!,FALSE))</f>
        <v>#REF!</v>
      </c>
      <c r="AC286" s="592"/>
      <c r="AD286" s="592"/>
      <c r="AE286" s="592"/>
      <c r="AF286" s="592"/>
      <c r="AG286" s="592"/>
      <c r="AH286" s="592"/>
      <c r="AI286" s="592"/>
      <c r="AJ286" s="592" t="e">
        <f>IF(VLOOKUP($A283,c_all,#REF!,FALSE)="","",VLOOKUP($A283,c_all,#REF!,FALSE))</f>
        <v>#REF!</v>
      </c>
      <c r="AK286" s="592"/>
      <c r="AL286" s="592"/>
      <c r="AM286" s="592"/>
      <c r="AN286" s="592"/>
      <c r="AO286" s="592"/>
      <c r="AP286" s="592"/>
      <c r="AQ286" s="592"/>
      <c r="AR286" s="593" t="str">
        <f>$AR$264</f>
        <v>単位：人</v>
      </c>
      <c r="AS286" s="593"/>
      <c r="AT286" s="593"/>
      <c r="AU286" s="593"/>
      <c r="AV286" s="593"/>
      <c r="AW286" s="593"/>
      <c r="AX286" s="593"/>
      <c r="AY286" s="593"/>
      <c r="AZ286" s="593"/>
      <c r="BA286" s="593"/>
      <c r="BB286" s="593"/>
      <c r="BC286" s="593"/>
      <c r="BD286" s="594"/>
    </row>
    <row r="287" spans="1:54" ht="15.75" customHeight="1">
      <c r="A287" s="180"/>
      <c r="B287" s="180"/>
      <c r="C287" s="180"/>
      <c r="D287" s="180"/>
      <c r="E287" s="180"/>
      <c r="F287" s="180"/>
      <c r="G287" s="180"/>
      <c r="AP287" s="176"/>
      <c r="AQ287" s="176"/>
      <c r="AR287" s="176"/>
      <c r="AS287" s="176"/>
      <c r="AT287" s="176"/>
      <c r="AU287" s="176"/>
      <c r="AV287" s="176"/>
      <c r="AW287" s="176"/>
      <c r="AX287" s="176"/>
      <c r="AY287" s="176"/>
      <c r="AZ287" s="176"/>
      <c r="BA287" s="176"/>
      <c r="BB287" s="176"/>
    </row>
    <row r="288" spans="4:56" s="415" customFormat="1" ht="15.75" customHeight="1">
      <c r="D288" s="597" t="str">
        <f>$D$266</f>
        <v>備考</v>
      </c>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7"/>
      <c r="AL288" s="597"/>
      <c r="AM288" s="597"/>
      <c r="AN288" s="597"/>
      <c r="AO288" s="597"/>
      <c r="AP288" s="597"/>
      <c r="AQ288" s="597"/>
      <c r="AR288" s="597"/>
      <c r="AS288" s="597"/>
      <c r="AT288" s="597"/>
      <c r="AU288" s="597"/>
      <c r="AV288" s="597"/>
      <c r="AW288" s="597"/>
      <c r="AX288" s="597"/>
      <c r="AY288" s="597"/>
      <c r="AZ288" s="597"/>
      <c r="BA288" s="597"/>
      <c r="BB288" s="597"/>
      <c r="BC288" s="597"/>
      <c r="BD288" s="597"/>
    </row>
    <row r="289" spans="1:56" ht="15.75" customHeight="1">
      <c r="A289" s="180"/>
      <c r="B289" s="180"/>
      <c r="C289" s="180"/>
      <c r="D289" s="416"/>
      <c r="E289" s="576" t="s">
        <v>569</v>
      </c>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6"/>
      <c r="AL289" s="576"/>
      <c r="AM289" s="576"/>
      <c r="AN289" s="576"/>
      <c r="AO289" s="576"/>
      <c r="AP289" s="576"/>
      <c r="AQ289" s="576"/>
      <c r="AR289" s="576"/>
      <c r="AS289" s="576"/>
      <c r="AT289" s="576"/>
      <c r="AU289" s="576"/>
      <c r="AV289" s="576"/>
      <c r="AW289" s="576"/>
      <c r="AX289" s="576"/>
      <c r="AY289" s="576"/>
      <c r="AZ289" s="576"/>
      <c r="BA289" s="576"/>
      <c r="BB289" s="576"/>
      <c r="BC289" s="576"/>
      <c r="BD289" s="576"/>
    </row>
    <row r="290" spans="1:54" ht="15.75" customHeight="1">
      <c r="A290" s="180"/>
      <c r="B290" s="180"/>
      <c r="C290" s="180"/>
      <c r="D290" s="180"/>
      <c r="E290" s="180"/>
      <c r="F290" s="180"/>
      <c r="G290" s="180"/>
      <c r="AP290" s="176"/>
      <c r="AQ290" s="176"/>
      <c r="AR290" s="176"/>
      <c r="AS290" s="176"/>
      <c r="AT290" s="176"/>
      <c r="AU290" s="176"/>
      <c r="AV290" s="176"/>
      <c r="AW290" s="176"/>
      <c r="AX290" s="176"/>
      <c r="AY290" s="176"/>
      <c r="AZ290" s="176"/>
      <c r="BA290" s="176"/>
      <c r="BB290" s="176"/>
    </row>
    <row r="291" spans="1:54" ht="15.75" customHeight="1">
      <c r="A291" s="180"/>
      <c r="B291" s="180"/>
      <c r="C291" s="180"/>
      <c r="D291" s="180"/>
      <c r="E291" s="180"/>
      <c r="F291" s="180"/>
      <c r="G291" s="180"/>
      <c r="AP291" s="176"/>
      <c r="AQ291" s="176"/>
      <c r="AR291" s="176"/>
      <c r="AS291" s="176"/>
      <c r="AT291" s="176"/>
      <c r="AU291" s="176"/>
      <c r="AV291" s="176"/>
      <c r="AW291" s="176"/>
      <c r="AX291" s="176"/>
      <c r="AY291" s="176"/>
      <c r="AZ291" s="176"/>
      <c r="BA291" s="176"/>
      <c r="BB291" s="176"/>
    </row>
    <row r="292" spans="1:54" ht="15.75" customHeight="1">
      <c r="A292" s="556">
        <f>A283+1</f>
        <v>44</v>
      </c>
      <c r="B292" s="556"/>
      <c r="D292" s="607" t="e">
        <f>IF(VLOOKUP($A292,c_all,#REF!,FALSE)="","",VLOOKUP($A292,c_all,#REF!,FALSE))</f>
        <v>#REF!</v>
      </c>
      <c r="E292" s="607"/>
      <c r="F292" s="607"/>
      <c r="G292" s="607"/>
      <c r="H292" s="607"/>
      <c r="I292" s="607"/>
      <c r="J292" s="607"/>
      <c r="K292" s="556" t="e">
        <f>IF(VLOOKUP($A292,c_all,#REF!,FALSE)="","",VLOOKUP($A292,c_all,#REF!,FALSE))</f>
        <v>#REF!</v>
      </c>
      <c r="L292" s="556"/>
      <c r="M292" s="556"/>
      <c r="N292" s="556"/>
      <c r="O292" s="556"/>
      <c r="P292" s="556"/>
      <c r="Q292" s="556"/>
      <c r="R292" s="556"/>
      <c r="S292" s="556"/>
      <c r="T292" s="556"/>
      <c r="U292" s="556"/>
      <c r="V292" s="556"/>
      <c r="W292" s="556" t="e">
        <f>IF(VLOOKUP($A292,c_all,#REF!,FALSE)="","",VLOOKUP($A292,c_all,#REF!,FALSE))</f>
        <v>#REF!</v>
      </c>
      <c r="X292" s="556"/>
      <c r="Y292" s="556"/>
      <c r="Z292" s="556"/>
      <c r="AA292" s="556"/>
      <c r="AB292" s="556"/>
      <c r="AC292" s="556"/>
      <c r="AD292" s="556"/>
      <c r="AE292" s="556"/>
      <c r="AF292" s="556"/>
      <c r="AG292" s="556"/>
      <c r="AH292" s="556"/>
      <c r="AI292" s="600" t="e">
        <f>IF(VLOOKUP($A292,c_all,#REF!,FALSE)="","",VLOOKUP($A292,c_all,#REF!,FALSE))</f>
        <v>#REF!</v>
      </c>
      <c r="AJ292" s="600"/>
      <c r="AK292" s="600"/>
      <c r="AL292" s="600"/>
      <c r="AM292" s="600"/>
      <c r="AN292" s="600"/>
      <c r="AO292" s="600"/>
      <c r="AP292" s="600"/>
      <c r="AQ292" s="600"/>
      <c r="AR292" s="600"/>
      <c r="AS292" s="600"/>
      <c r="AT292" s="600"/>
      <c r="AU292" s="556" t="e">
        <f>VLOOKUP($A292,c_all,#REF!,FALSE)</f>
        <v>#REF!</v>
      </c>
      <c r="AV292" s="556"/>
      <c r="AW292" s="556" t="e">
        <f>VLOOKUP($A292,c_all,#REF!,FALSE)</f>
        <v>#REF!</v>
      </c>
      <c r="AX292" s="556"/>
      <c r="AY292" s="556" t="str">
        <f>$AY$261</f>
        <v>当たり</v>
      </c>
      <c r="AZ292" s="556"/>
      <c r="BA292" s="556"/>
      <c r="BB292" s="556"/>
    </row>
    <row r="293" spans="42:54" ht="15.75" customHeight="1">
      <c r="AP293" s="174"/>
      <c r="AQ293" s="174"/>
      <c r="AR293" s="174"/>
      <c r="AS293" s="174"/>
      <c r="AT293" s="174"/>
      <c r="AU293" s="174"/>
      <c r="AV293" s="174"/>
      <c r="AW293" s="174"/>
      <c r="AX293" s="174"/>
      <c r="AY293" s="174"/>
      <c r="AZ293" s="174"/>
      <c r="BA293" s="174"/>
      <c r="BB293" s="174"/>
    </row>
    <row r="294" spans="4:56" ht="15.75" customHeight="1">
      <c r="D294" s="599" t="e">
        <f>#REF!</f>
        <v>#REF!</v>
      </c>
      <c r="E294" s="590"/>
      <c r="F294" s="590"/>
      <c r="G294" s="590"/>
      <c r="H294" s="590"/>
      <c r="I294" s="590"/>
      <c r="J294" s="590"/>
      <c r="K294" s="590"/>
      <c r="L294" s="590" t="e">
        <f>#REF!</f>
        <v>#REF!</v>
      </c>
      <c r="M294" s="590"/>
      <c r="N294" s="590"/>
      <c r="O294" s="590"/>
      <c r="P294" s="590"/>
      <c r="Q294" s="590"/>
      <c r="R294" s="590"/>
      <c r="S294" s="590"/>
      <c r="T294" s="590" t="e">
        <f>#REF!</f>
        <v>#REF!</v>
      </c>
      <c r="U294" s="590"/>
      <c r="V294" s="590"/>
      <c r="W294" s="590"/>
      <c r="X294" s="590"/>
      <c r="Y294" s="590"/>
      <c r="Z294" s="590"/>
      <c r="AA294" s="590"/>
      <c r="AB294" s="590" t="e">
        <f>#REF!</f>
        <v>#REF!</v>
      </c>
      <c r="AC294" s="590"/>
      <c r="AD294" s="590"/>
      <c r="AE294" s="590"/>
      <c r="AF294" s="590"/>
      <c r="AG294" s="590"/>
      <c r="AH294" s="590"/>
      <c r="AI294" s="590"/>
      <c r="AJ294" s="590" t="e">
        <f>#REF!</f>
        <v>#REF!</v>
      </c>
      <c r="AK294" s="590"/>
      <c r="AL294" s="590"/>
      <c r="AM294" s="590"/>
      <c r="AN294" s="590"/>
      <c r="AO294" s="590"/>
      <c r="AP294" s="590"/>
      <c r="AQ294" s="590"/>
      <c r="AR294" s="590" t="str">
        <f>$AR$263</f>
        <v>摘　要</v>
      </c>
      <c r="AS294" s="590"/>
      <c r="AT294" s="590"/>
      <c r="AU294" s="590"/>
      <c r="AV294" s="590"/>
      <c r="AW294" s="590"/>
      <c r="AX294" s="590"/>
      <c r="AY294" s="590"/>
      <c r="AZ294" s="590"/>
      <c r="BA294" s="590"/>
      <c r="BB294" s="590"/>
      <c r="BC294" s="590"/>
      <c r="BD294" s="591"/>
    </row>
    <row r="295" spans="4:56" ht="15.75" customHeight="1">
      <c r="D295" s="598" t="e">
        <f>IF(VLOOKUP($A292,c_all,#REF!,FALSE)="","",VLOOKUP($A292,c_all,#REF!,FALSE))</f>
        <v>#REF!</v>
      </c>
      <c r="E295" s="592"/>
      <c r="F295" s="592"/>
      <c r="G295" s="592"/>
      <c r="H295" s="592"/>
      <c r="I295" s="592"/>
      <c r="J295" s="592"/>
      <c r="K295" s="592"/>
      <c r="L295" s="592" t="e">
        <f>IF(VLOOKUP($A292,c_all,#REF!,FALSE)="","",VLOOKUP($A292,c_all,#REF!,FALSE))</f>
        <v>#REF!</v>
      </c>
      <c r="M295" s="592"/>
      <c r="N295" s="592"/>
      <c r="O295" s="592"/>
      <c r="P295" s="592"/>
      <c r="Q295" s="592"/>
      <c r="R295" s="592"/>
      <c r="S295" s="592"/>
      <c r="T295" s="592" t="e">
        <f>IF(VLOOKUP($A292,c_all,#REF!,FALSE)="","",VLOOKUP($A292,c_all,#REF!,FALSE))</f>
        <v>#REF!</v>
      </c>
      <c r="U295" s="592"/>
      <c r="V295" s="592"/>
      <c r="W295" s="592"/>
      <c r="X295" s="592"/>
      <c r="Y295" s="592"/>
      <c r="Z295" s="592"/>
      <c r="AA295" s="592"/>
      <c r="AB295" s="592" t="e">
        <f>IF(VLOOKUP($A292,c_all,#REF!,FALSE)="","",VLOOKUP($A292,c_all,#REF!,FALSE))</f>
        <v>#REF!</v>
      </c>
      <c r="AC295" s="592"/>
      <c r="AD295" s="592"/>
      <c r="AE295" s="592"/>
      <c r="AF295" s="592"/>
      <c r="AG295" s="592"/>
      <c r="AH295" s="592"/>
      <c r="AI295" s="592"/>
      <c r="AJ295" s="592" t="e">
        <f>IF(VLOOKUP($A292,c_all,#REF!,FALSE)="","",VLOOKUP($A292,c_all,#REF!,FALSE))</f>
        <v>#REF!</v>
      </c>
      <c r="AK295" s="592"/>
      <c r="AL295" s="592"/>
      <c r="AM295" s="592"/>
      <c r="AN295" s="592"/>
      <c r="AO295" s="592"/>
      <c r="AP295" s="592"/>
      <c r="AQ295" s="592"/>
      <c r="AR295" s="593" t="str">
        <f>$AR$264</f>
        <v>単位：人</v>
      </c>
      <c r="AS295" s="593"/>
      <c r="AT295" s="593"/>
      <c r="AU295" s="593"/>
      <c r="AV295" s="593"/>
      <c r="AW295" s="593"/>
      <c r="AX295" s="593"/>
      <c r="AY295" s="593"/>
      <c r="AZ295" s="593"/>
      <c r="BA295" s="593"/>
      <c r="BB295" s="593"/>
      <c r="BC295" s="593"/>
      <c r="BD295" s="594"/>
    </row>
    <row r="296" spans="1:54" ht="15.75" customHeight="1">
      <c r="A296" s="180"/>
      <c r="B296" s="180"/>
      <c r="C296" s="180"/>
      <c r="D296" s="180"/>
      <c r="E296" s="180"/>
      <c r="F296" s="180"/>
      <c r="G296" s="180"/>
      <c r="AP296" s="176"/>
      <c r="AQ296" s="176"/>
      <c r="AR296" s="176"/>
      <c r="AS296" s="176"/>
      <c r="AT296" s="176"/>
      <c r="AU296" s="176"/>
      <c r="AV296" s="176"/>
      <c r="AW296" s="176"/>
      <c r="AX296" s="176"/>
      <c r="AY296" s="176"/>
      <c r="AZ296" s="176"/>
      <c r="BA296" s="176"/>
      <c r="BB296" s="176"/>
    </row>
    <row r="297" spans="4:56" s="415" customFormat="1" ht="15.75" customHeight="1">
      <c r="D297" s="597" t="str">
        <f>$D$266</f>
        <v>備考</v>
      </c>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7"/>
      <c r="AL297" s="597"/>
      <c r="AM297" s="597"/>
      <c r="AN297" s="597"/>
      <c r="AO297" s="597"/>
      <c r="AP297" s="597"/>
      <c r="AQ297" s="597"/>
      <c r="AR297" s="597"/>
      <c r="AS297" s="597"/>
      <c r="AT297" s="597"/>
      <c r="AU297" s="597"/>
      <c r="AV297" s="597"/>
      <c r="AW297" s="597"/>
      <c r="AX297" s="597"/>
      <c r="AY297" s="597"/>
      <c r="AZ297" s="597"/>
      <c r="BA297" s="597"/>
      <c r="BB297" s="597"/>
      <c r="BC297" s="597"/>
      <c r="BD297" s="597"/>
    </row>
    <row r="298" spans="1:56" ht="15.75" customHeight="1">
      <c r="A298" s="180"/>
      <c r="B298" s="180"/>
      <c r="C298" s="180"/>
      <c r="D298" s="416"/>
      <c r="E298" s="576" t="s">
        <v>570</v>
      </c>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6"/>
      <c r="AL298" s="576"/>
      <c r="AM298" s="576"/>
      <c r="AN298" s="576"/>
      <c r="AO298" s="576"/>
      <c r="AP298" s="576"/>
      <c r="AQ298" s="576"/>
      <c r="AR298" s="576"/>
      <c r="AS298" s="576"/>
      <c r="AT298" s="576"/>
      <c r="AU298" s="576"/>
      <c r="AV298" s="576"/>
      <c r="AW298" s="576"/>
      <c r="AX298" s="576"/>
      <c r="AY298" s="576"/>
      <c r="AZ298" s="576"/>
      <c r="BA298" s="576"/>
      <c r="BB298" s="576"/>
      <c r="BC298" s="576"/>
      <c r="BD298" s="576"/>
    </row>
    <row r="299" spans="1:54" ht="15.75" customHeight="1">
      <c r="A299" s="180"/>
      <c r="B299" s="180"/>
      <c r="C299" s="180"/>
      <c r="D299" s="180"/>
      <c r="E299" s="180"/>
      <c r="F299" s="180"/>
      <c r="G299" s="180"/>
      <c r="AP299" s="176"/>
      <c r="AQ299" s="176"/>
      <c r="AR299" s="176"/>
      <c r="AS299" s="176"/>
      <c r="AT299" s="176"/>
      <c r="AU299" s="176"/>
      <c r="AV299" s="176"/>
      <c r="AW299" s="176"/>
      <c r="AX299" s="176"/>
      <c r="AY299" s="176"/>
      <c r="AZ299" s="176"/>
      <c r="BA299" s="176"/>
      <c r="BB299" s="176"/>
    </row>
    <row r="300" spans="1:54" ht="15.75" customHeight="1">
      <c r="A300" s="180"/>
      <c r="B300" s="180"/>
      <c r="C300" s="180"/>
      <c r="D300" s="180"/>
      <c r="E300" s="180"/>
      <c r="F300" s="180"/>
      <c r="G300" s="180"/>
      <c r="AP300" s="176"/>
      <c r="AQ300" s="176"/>
      <c r="AR300" s="176"/>
      <c r="AS300" s="176"/>
      <c r="AT300" s="176"/>
      <c r="AU300" s="176"/>
      <c r="AV300" s="176"/>
      <c r="AW300" s="176"/>
      <c r="AX300" s="176"/>
      <c r="AY300" s="176"/>
      <c r="AZ300" s="176"/>
      <c r="BA300" s="176"/>
      <c r="BB300" s="176"/>
    </row>
    <row r="301" spans="1:54" ht="15.75" customHeight="1">
      <c r="A301" s="556">
        <f>A292+1</f>
        <v>45</v>
      </c>
      <c r="B301" s="556"/>
      <c r="D301" s="607" t="e">
        <f>IF(VLOOKUP($A301,c_all,#REF!,FALSE)="","",VLOOKUP($A301,c_all,#REF!,FALSE))</f>
        <v>#REF!</v>
      </c>
      <c r="E301" s="607"/>
      <c r="F301" s="607"/>
      <c r="G301" s="607"/>
      <c r="H301" s="607"/>
      <c r="I301" s="607"/>
      <c r="J301" s="607"/>
      <c r="K301" s="556" t="e">
        <f>IF(VLOOKUP($A301,c_all,#REF!,FALSE)="","",VLOOKUP($A301,c_all,#REF!,FALSE))</f>
        <v>#REF!</v>
      </c>
      <c r="L301" s="556"/>
      <c r="M301" s="556"/>
      <c r="N301" s="556"/>
      <c r="O301" s="556"/>
      <c r="P301" s="556"/>
      <c r="Q301" s="556"/>
      <c r="R301" s="556"/>
      <c r="S301" s="556"/>
      <c r="T301" s="556"/>
      <c r="U301" s="556"/>
      <c r="V301" s="556"/>
      <c r="W301" s="556" t="e">
        <f>IF(VLOOKUP($A301,c_all,#REF!,FALSE)="","",VLOOKUP($A301,c_all,#REF!,FALSE))</f>
        <v>#REF!</v>
      </c>
      <c r="X301" s="556"/>
      <c r="Y301" s="556"/>
      <c r="Z301" s="556"/>
      <c r="AA301" s="556"/>
      <c r="AB301" s="556"/>
      <c r="AC301" s="556"/>
      <c r="AD301" s="556"/>
      <c r="AE301" s="556"/>
      <c r="AF301" s="556"/>
      <c r="AG301" s="556"/>
      <c r="AH301" s="556"/>
      <c r="AI301" s="600" t="e">
        <f>IF(VLOOKUP($A301,c_all,#REF!,FALSE)="","",VLOOKUP($A301,c_all,#REF!,FALSE))</f>
        <v>#REF!</v>
      </c>
      <c r="AJ301" s="600"/>
      <c r="AK301" s="600"/>
      <c r="AL301" s="600"/>
      <c r="AM301" s="600"/>
      <c r="AN301" s="600"/>
      <c r="AO301" s="600"/>
      <c r="AP301" s="600"/>
      <c r="AQ301" s="600"/>
      <c r="AR301" s="600"/>
      <c r="AS301" s="600"/>
      <c r="AT301" s="600"/>
      <c r="AU301" s="556" t="e">
        <f>VLOOKUP($A301,c_all,#REF!,FALSE)</f>
        <v>#REF!</v>
      </c>
      <c r="AV301" s="556"/>
      <c r="AW301" s="556" t="e">
        <f>VLOOKUP($A301,c_all,#REF!,FALSE)</f>
        <v>#REF!</v>
      </c>
      <c r="AX301" s="556"/>
      <c r="AY301" s="556" t="str">
        <f>$AY$261</f>
        <v>当たり</v>
      </c>
      <c r="AZ301" s="556"/>
      <c r="BA301" s="556"/>
      <c r="BB301" s="556"/>
    </row>
    <row r="302" spans="42:54" ht="15.75" customHeight="1">
      <c r="AP302" s="174"/>
      <c r="AQ302" s="174"/>
      <c r="AR302" s="174"/>
      <c r="AS302" s="174"/>
      <c r="AT302" s="174"/>
      <c r="AU302" s="174"/>
      <c r="AV302" s="174"/>
      <c r="AW302" s="174"/>
      <c r="AX302" s="174"/>
      <c r="AY302" s="174"/>
      <c r="AZ302" s="174"/>
      <c r="BA302" s="174"/>
      <c r="BB302" s="174"/>
    </row>
    <row r="303" spans="4:56" ht="15.75" customHeight="1">
      <c r="D303" s="599" t="e">
        <f>#REF!</f>
        <v>#REF!</v>
      </c>
      <c r="E303" s="590"/>
      <c r="F303" s="590"/>
      <c r="G303" s="590"/>
      <c r="H303" s="590"/>
      <c r="I303" s="590"/>
      <c r="J303" s="590"/>
      <c r="K303" s="590"/>
      <c r="L303" s="590" t="e">
        <f>#REF!</f>
        <v>#REF!</v>
      </c>
      <c r="M303" s="590"/>
      <c r="N303" s="590"/>
      <c r="O303" s="590"/>
      <c r="P303" s="590"/>
      <c r="Q303" s="590"/>
      <c r="R303" s="590"/>
      <c r="S303" s="590"/>
      <c r="T303" s="590" t="e">
        <f>#REF!</f>
        <v>#REF!</v>
      </c>
      <c r="U303" s="590"/>
      <c r="V303" s="590"/>
      <c r="W303" s="590"/>
      <c r="X303" s="590"/>
      <c r="Y303" s="590"/>
      <c r="Z303" s="590"/>
      <c r="AA303" s="590"/>
      <c r="AB303" s="590" t="e">
        <f>#REF!</f>
        <v>#REF!</v>
      </c>
      <c r="AC303" s="590"/>
      <c r="AD303" s="590"/>
      <c r="AE303" s="590"/>
      <c r="AF303" s="590"/>
      <c r="AG303" s="590"/>
      <c r="AH303" s="590"/>
      <c r="AI303" s="590"/>
      <c r="AJ303" s="590" t="e">
        <f>#REF!</f>
        <v>#REF!</v>
      </c>
      <c r="AK303" s="590"/>
      <c r="AL303" s="590"/>
      <c r="AM303" s="590"/>
      <c r="AN303" s="590"/>
      <c r="AO303" s="590"/>
      <c r="AP303" s="590"/>
      <c r="AQ303" s="590"/>
      <c r="AR303" s="590" t="str">
        <f>$AR$263</f>
        <v>摘　要</v>
      </c>
      <c r="AS303" s="590"/>
      <c r="AT303" s="590"/>
      <c r="AU303" s="590"/>
      <c r="AV303" s="590"/>
      <c r="AW303" s="590"/>
      <c r="AX303" s="590"/>
      <c r="AY303" s="590"/>
      <c r="AZ303" s="590"/>
      <c r="BA303" s="590"/>
      <c r="BB303" s="590"/>
      <c r="BC303" s="590"/>
      <c r="BD303" s="591"/>
    </row>
    <row r="304" spans="4:56" ht="15.75" customHeight="1">
      <c r="D304" s="598" t="e">
        <f>IF(VLOOKUP($A301,c_all,#REF!,FALSE)="","",VLOOKUP($A301,c_all,#REF!,FALSE))</f>
        <v>#REF!</v>
      </c>
      <c r="E304" s="592"/>
      <c r="F304" s="592"/>
      <c r="G304" s="592"/>
      <c r="H304" s="592"/>
      <c r="I304" s="592"/>
      <c r="J304" s="592"/>
      <c r="K304" s="592"/>
      <c r="L304" s="592" t="e">
        <f>IF(VLOOKUP($A301,c_all,#REF!,FALSE)="","",VLOOKUP($A301,c_all,#REF!,FALSE))</f>
        <v>#REF!</v>
      </c>
      <c r="M304" s="592"/>
      <c r="N304" s="592"/>
      <c r="O304" s="592"/>
      <c r="P304" s="592"/>
      <c r="Q304" s="592"/>
      <c r="R304" s="592"/>
      <c r="S304" s="592"/>
      <c r="T304" s="592" t="e">
        <f>IF(VLOOKUP($A301,c_all,#REF!,FALSE)="","",VLOOKUP($A301,c_all,#REF!,FALSE))</f>
        <v>#REF!</v>
      </c>
      <c r="U304" s="592"/>
      <c r="V304" s="592"/>
      <c r="W304" s="592"/>
      <c r="X304" s="592"/>
      <c r="Y304" s="592"/>
      <c r="Z304" s="592"/>
      <c r="AA304" s="592"/>
      <c r="AB304" s="592" t="e">
        <f>IF(VLOOKUP($A301,c_all,#REF!,FALSE)="","",VLOOKUP($A301,c_all,#REF!,FALSE))</f>
        <v>#REF!</v>
      </c>
      <c r="AC304" s="592"/>
      <c r="AD304" s="592"/>
      <c r="AE304" s="592"/>
      <c r="AF304" s="592"/>
      <c r="AG304" s="592"/>
      <c r="AH304" s="592"/>
      <c r="AI304" s="592"/>
      <c r="AJ304" s="592" t="e">
        <f>IF(VLOOKUP($A301,c_all,#REF!,FALSE)="","",VLOOKUP($A301,c_all,#REF!,FALSE))</f>
        <v>#REF!</v>
      </c>
      <c r="AK304" s="592"/>
      <c r="AL304" s="592"/>
      <c r="AM304" s="592"/>
      <c r="AN304" s="592"/>
      <c r="AO304" s="592"/>
      <c r="AP304" s="592"/>
      <c r="AQ304" s="592"/>
      <c r="AR304" s="593" t="str">
        <f>$AR$264</f>
        <v>単位：人</v>
      </c>
      <c r="AS304" s="593"/>
      <c r="AT304" s="593"/>
      <c r="AU304" s="593"/>
      <c r="AV304" s="593"/>
      <c r="AW304" s="593"/>
      <c r="AX304" s="593"/>
      <c r="AY304" s="593"/>
      <c r="AZ304" s="593"/>
      <c r="BA304" s="593"/>
      <c r="BB304" s="593"/>
      <c r="BC304" s="593"/>
      <c r="BD304" s="594"/>
    </row>
    <row r="305" spans="1:54" ht="15.75" customHeight="1">
      <c r="A305" s="180"/>
      <c r="B305" s="180"/>
      <c r="C305" s="180"/>
      <c r="D305" s="180"/>
      <c r="E305" s="180"/>
      <c r="F305" s="180"/>
      <c r="G305" s="180"/>
      <c r="AP305" s="595"/>
      <c r="AQ305" s="595"/>
      <c r="AR305" s="595"/>
      <c r="AS305" s="595"/>
      <c r="AT305" s="595"/>
      <c r="AU305" s="595"/>
      <c r="AV305" s="595"/>
      <c r="AW305" s="595"/>
      <c r="AX305" s="595"/>
      <c r="AY305" s="595"/>
      <c r="AZ305" s="595"/>
      <c r="BA305" s="595"/>
      <c r="BB305" s="595"/>
    </row>
    <row r="306" spans="4:56" s="415" customFormat="1" ht="15.75" customHeight="1">
      <c r="D306" s="597" t="str">
        <f>$D$266</f>
        <v>備考</v>
      </c>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7"/>
      <c r="AL306" s="597"/>
      <c r="AM306" s="597"/>
      <c r="AN306" s="597"/>
      <c r="AO306" s="597"/>
      <c r="AP306" s="597"/>
      <c r="AQ306" s="597"/>
      <c r="AR306" s="597"/>
      <c r="AS306" s="597"/>
      <c r="AT306" s="597"/>
      <c r="AU306" s="597"/>
      <c r="AV306" s="597"/>
      <c r="AW306" s="597"/>
      <c r="AX306" s="597"/>
      <c r="AY306" s="597"/>
      <c r="AZ306" s="597"/>
      <c r="BA306" s="597"/>
      <c r="BB306" s="597"/>
      <c r="BC306" s="597"/>
      <c r="BD306" s="597"/>
    </row>
    <row r="307" spans="1:56" ht="15.75" customHeight="1">
      <c r="A307" s="180"/>
      <c r="B307" s="180"/>
      <c r="C307" s="180"/>
      <c r="D307" s="416"/>
      <c r="E307" s="576" t="s">
        <v>773</v>
      </c>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6"/>
      <c r="AL307" s="576"/>
      <c r="AM307" s="576"/>
      <c r="AN307" s="576"/>
      <c r="AO307" s="576"/>
      <c r="AP307" s="576"/>
      <c r="AQ307" s="576"/>
      <c r="AR307" s="576"/>
      <c r="AS307" s="576"/>
      <c r="AT307" s="576"/>
      <c r="AU307" s="576"/>
      <c r="AV307" s="576"/>
      <c r="AW307" s="576"/>
      <c r="AX307" s="576"/>
      <c r="AY307" s="576"/>
      <c r="AZ307" s="576"/>
      <c r="BA307" s="576"/>
      <c r="BB307" s="576"/>
      <c r="BC307" s="576"/>
      <c r="BD307" s="576"/>
    </row>
    <row r="308" spans="1:54" ht="15.75" customHeight="1">
      <c r="A308" s="180"/>
      <c r="B308" s="180"/>
      <c r="C308" s="180"/>
      <c r="D308" s="180"/>
      <c r="E308" s="180"/>
      <c r="F308" s="180"/>
      <c r="G308" s="180"/>
      <c r="AP308" s="176"/>
      <c r="AQ308" s="176"/>
      <c r="AR308" s="176"/>
      <c r="AS308" s="176"/>
      <c r="AT308" s="176"/>
      <c r="AU308" s="176"/>
      <c r="AV308" s="176"/>
      <c r="AW308" s="176"/>
      <c r="AX308" s="176"/>
      <c r="AY308" s="176"/>
      <c r="AZ308" s="176"/>
      <c r="BA308" s="176"/>
      <c r="BB308" s="176"/>
    </row>
    <row r="309" spans="1:54" ht="15.75" customHeight="1">
      <c r="A309" s="180"/>
      <c r="B309" s="180"/>
      <c r="C309" s="180"/>
      <c r="D309" s="180"/>
      <c r="E309" s="180"/>
      <c r="F309" s="180"/>
      <c r="G309" s="180"/>
      <c r="AP309" s="176"/>
      <c r="AQ309" s="176"/>
      <c r="AR309" s="176"/>
      <c r="AS309" s="176"/>
      <c r="AT309" s="176"/>
      <c r="AU309" s="176"/>
      <c r="AV309" s="176"/>
      <c r="AW309" s="176"/>
      <c r="AX309" s="176"/>
      <c r="AY309" s="176"/>
      <c r="AZ309" s="176"/>
      <c r="BA309" s="176"/>
      <c r="BB309" s="176"/>
    </row>
    <row r="310" spans="1:54" ht="15.75" customHeight="1">
      <c r="A310" s="556">
        <f>A301+1</f>
        <v>46</v>
      </c>
      <c r="B310" s="556"/>
      <c r="D310" s="607" t="e">
        <f>IF(VLOOKUP($A310,c_all,#REF!,FALSE)="","",VLOOKUP($A310,c_all,#REF!,FALSE))</f>
        <v>#REF!</v>
      </c>
      <c r="E310" s="607"/>
      <c r="F310" s="607"/>
      <c r="G310" s="607"/>
      <c r="H310" s="607"/>
      <c r="I310" s="607"/>
      <c r="J310" s="607"/>
      <c r="K310" s="556" t="e">
        <f>IF(VLOOKUP($A310,c_all,#REF!,FALSE)="","",VLOOKUP($A310,c_all,#REF!,FALSE))</f>
        <v>#REF!</v>
      </c>
      <c r="L310" s="556"/>
      <c r="M310" s="556"/>
      <c r="N310" s="556"/>
      <c r="O310" s="556"/>
      <c r="P310" s="556"/>
      <c r="Q310" s="556"/>
      <c r="R310" s="556"/>
      <c r="S310" s="556"/>
      <c r="T310" s="556"/>
      <c r="U310" s="556"/>
      <c r="V310" s="556"/>
      <c r="W310" s="556" t="e">
        <f>IF(VLOOKUP($A310,c_all,#REF!,FALSE)="","",VLOOKUP($A310,c_all,#REF!,FALSE))</f>
        <v>#REF!</v>
      </c>
      <c r="X310" s="556"/>
      <c r="Y310" s="556"/>
      <c r="Z310" s="556"/>
      <c r="AA310" s="556"/>
      <c r="AB310" s="556"/>
      <c r="AC310" s="556"/>
      <c r="AD310" s="556"/>
      <c r="AE310" s="556"/>
      <c r="AF310" s="556"/>
      <c r="AG310" s="556"/>
      <c r="AH310" s="556"/>
      <c r="AI310" s="600" t="e">
        <f>IF(VLOOKUP($A310,c_all,#REF!,FALSE)="","",VLOOKUP($A310,c_all,#REF!,FALSE))</f>
        <v>#REF!</v>
      </c>
      <c r="AJ310" s="600"/>
      <c r="AK310" s="600"/>
      <c r="AL310" s="600"/>
      <c r="AM310" s="600"/>
      <c r="AN310" s="600"/>
      <c r="AO310" s="600"/>
      <c r="AP310" s="600"/>
      <c r="AQ310" s="600"/>
      <c r="AR310" s="600"/>
      <c r="AS310" s="600"/>
      <c r="AT310" s="600"/>
      <c r="AU310" s="556" t="e">
        <f>VLOOKUP($A310,c_all,#REF!,FALSE)</f>
        <v>#REF!</v>
      </c>
      <c r="AV310" s="556"/>
      <c r="AW310" s="556" t="e">
        <f>VLOOKUP($A310,c_all,#REF!,FALSE)</f>
        <v>#REF!</v>
      </c>
      <c r="AX310" s="556"/>
      <c r="AY310" s="556" t="str">
        <f>$AY$261</f>
        <v>当たり</v>
      </c>
      <c r="AZ310" s="556"/>
      <c r="BA310" s="556"/>
      <c r="BB310" s="556"/>
    </row>
    <row r="311" spans="1:54" ht="15.75" customHeight="1">
      <c r="A311" s="180"/>
      <c r="B311" s="180"/>
      <c r="C311" s="180"/>
      <c r="D311" s="180"/>
      <c r="E311" s="180"/>
      <c r="F311" s="180"/>
      <c r="G311" s="180"/>
      <c r="AP311" s="176"/>
      <c r="AQ311" s="176"/>
      <c r="AR311" s="176"/>
      <c r="AS311" s="176"/>
      <c r="AT311" s="176"/>
      <c r="AU311" s="176"/>
      <c r="AV311" s="176"/>
      <c r="AW311" s="176"/>
      <c r="AX311" s="176"/>
      <c r="AY311" s="176"/>
      <c r="AZ311" s="176"/>
      <c r="BA311" s="176"/>
      <c r="BB311" s="176"/>
    </row>
    <row r="312" spans="1:56" ht="15.75" customHeight="1">
      <c r="A312" s="180"/>
      <c r="B312" s="180"/>
      <c r="C312" s="180"/>
      <c r="D312" s="599" t="e">
        <f>#REF!</f>
        <v>#REF!</v>
      </c>
      <c r="E312" s="590"/>
      <c r="F312" s="590"/>
      <c r="G312" s="590"/>
      <c r="H312" s="590"/>
      <c r="I312" s="590"/>
      <c r="J312" s="590"/>
      <c r="K312" s="590"/>
      <c r="L312" s="590" t="e">
        <f>#REF!</f>
        <v>#REF!</v>
      </c>
      <c r="M312" s="590"/>
      <c r="N312" s="590"/>
      <c r="O312" s="590"/>
      <c r="P312" s="590"/>
      <c r="Q312" s="590"/>
      <c r="R312" s="590"/>
      <c r="S312" s="590"/>
      <c r="T312" s="590" t="e">
        <f>#REF!</f>
        <v>#REF!</v>
      </c>
      <c r="U312" s="590"/>
      <c r="V312" s="590"/>
      <c r="W312" s="590"/>
      <c r="X312" s="590"/>
      <c r="Y312" s="590"/>
      <c r="Z312" s="590"/>
      <c r="AA312" s="590"/>
      <c r="AB312" s="590" t="e">
        <f>#REF!</f>
        <v>#REF!</v>
      </c>
      <c r="AC312" s="590"/>
      <c r="AD312" s="590"/>
      <c r="AE312" s="590"/>
      <c r="AF312" s="590"/>
      <c r="AG312" s="590"/>
      <c r="AH312" s="590"/>
      <c r="AI312" s="590"/>
      <c r="AJ312" s="590" t="e">
        <f>#REF!</f>
        <v>#REF!</v>
      </c>
      <c r="AK312" s="590"/>
      <c r="AL312" s="590"/>
      <c r="AM312" s="590"/>
      <c r="AN312" s="590"/>
      <c r="AO312" s="590"/>
      <c r="AP312" s="590"/>
      <c r="AQ312" s="590"/>
      <c r="AR312" s="590" t="str">
        <f>$AR$263</f>
        <v>摘　要</v>
      </c>
      <c r="AS312" s="590"/>
      <c r="AT312" s="590"/>
      <c r="AU312" s="590"/>
      <c r="AV312" s="590"/>
      <c r="AW312" s="590"/>
      <c r="AX312" s="590"/>
      <c r="AY312" s="590"/>
      <c r="AZ312" s="590"/>
      <c r="BA312" s="590"/>
      <c r="BB312" s="590"/>
      <c r="BC312" s="590"/>
      <c r="BD312" s="591"/>
    </row>
    <row r="313" spans="1:56" ht="15.75" customHeight="1">
      <c r="A313" s="180"/>
      <c r="B313" s="180"/>
      <c r="C313" s="180"/>
      <c r="D313" s="598" t="e">
        <f>IF(VLOOKUP($A310,c_all,#REF!,FALSE)="","",VLOOKUP($A310,c_all,#REF!,FALSE))</f>
        <v>#REF!</v>
      </c>
      <c r="E313" s="592"/>
      <c r="F313" s="592"/>
      <c r="G313" s="592"/>
      <c r="H313" s="592"/>
      <c r="I313" s="592"/>
      <c r="J313" s="592"/>
      <c r="K313" s="592"/>
      <c r="L313" s="592" t="e">
        <f>IF(VLOOKUP($A310,c_all,#REF!,FALSE)="","",VLOOKUP($A310,c_all,#REF!,FALSE))</f>
        <v>#REF!</v>
      </c>
      <c r="M313" s="592"/>
      <c r="N313" s="592"/>
      <c r="O313" s="592"/>
      <c r="P313" s="592"/>
      <c r="Q313" s="592"/>
      <c r="R313" s="592"/>
      <c r="S313" s="592"/>
      <c r="T313" s="592" t="e">
        <f>IF(VLOOKUP($A310,c_all,#REF!,FALSE)="","",VLOOKUP($A310,c_all,#REF!,FALSE))</f>
        <v>#REF!</v>
      </c>
      <c r="U313" s="592"/>
      <c r="V313" s="592"/>
      <c r="W313" s="592"/>
      <c r="X313" s="592"/>
      <c r="Y313" s="592"/>
      <c r="Z313" s="592"/>
      <c r="AA313" s="592"/>
      <c r="AB313" s="592" t="e">
        <f>IF(VLOOKUP($A310,c_all,#REF!,FALSE)="","",VLOOKUP($A310,c_all,#REF!,FALSE))</f>
        <v>#REF!</v>
      </c>
      <c r="AC313" s="592"/>
      <c r="AD313" s="592"/>
      <c r="AE313" s="592"/>
      <c r="AF313" s="592"/>
      <c r="AG313" s="592"/>
      <c r="AH313" s="592"/>
      <c r="AI313" s="592"/>
      <c r="AJ313" s="592" t="e">
        <f>IF(VLOOKUP($A310,c_all,#REF!,FALSE)="","",VLOOKUP($A310,c_all,#REF!,FALSE))</f>
        <v>#REF!</v>
      </c>
      <c r="AK313" s="592"/>
      <c r="AL313" s="592"/>
      <c r="AM313" s="592"/>
      <c r="AN313" s="592"/>
      <c r="AO313" s="592"/>
      <c r="AP313" s="592"/>
      <c r="AQ313" s="592"/>
      <c r="AR313" s="593" t="str">
        <f>$AR$264</f>
        <v>単位：人</v>
      </c>
      <c r="AS313" s="593"/>
      <c r="AT313" s="593"/>
      <c r="AU313" s="593"/>
      <c r="AV313" s="593"/>
      <c r="AW313" s="593"/>
      <c r="AX313" s="593"/>
      <c r="AY313" s="593"/>
      <c r="AZ313" s="593"/>
      <c r="BA313" s="593"/>
      <c r="BB313" s="593"/>
      <c r="BC313" s="593"/>
      <c r="BD313" s="594"/>
    </row>
    <row r="314" spans="1:54" ht="15.75" customHeight="1">
      <c r="A314" s="180"/>
      <c r="B314" s="180"/>
      <c r="C314" s="180"/>
      <c r="D314" s="180"/>
      <c r="E314" s="180"/>
      <c r="F314" s="180"/>
      <c r="G314" s="180"/>
      <c r="AP314" s="176"/>
      <c r="AQ314" s="176"/>
      <c r="AR314" s="176"/>
      <c r="AS314" s="176"/>
      <c r="AT314" s="176"/>
      <c r="AU314" s="176"/>
      <c r="AV314" s="176"/>
      <c r="AW314" s="176"/>
      <c r="AX314" s="176"/>
      <c r="AY314" s="176"/>
      <c r="AZ314" s="176"/>
      <c r="BA314" s="176"/>
      <c r="BB314" s="176"/>
    </row>
    <row r="315" spans="4:56" s="415" customFormat="1" ht="15.75" customHeight="1">
      <c r="D315" s="576" t="str">
        <f>$D$266</f>
        <v>備考</v>
      </c>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6"/>
      <c r="AL315" s="576"/>
      <c r="AM315" s="576"/>
      <c r="AN315" s="576"/>
      <c r="AO315" s="576"/>
      <c r="AP315" s="576"/>
      <c r="AQ315" s="576"/>
      <c r="AR315" s="576"/>
      <c r="AS315" s="576"/>
      <c r="AT315" s="576"/>
      <c r="AU315" s="576"/>
      <c r="AV315" s="576"/>
      <c r="AW315" s="576"/>
      <c r="AX315" s="576"/>
      <c r="AY315" s="576"/>
      <c r="AZ315" s="576"/>
      <c r="BA315" s="576"/>
      <c r="BB315" s="576"/>
      <c r="BC315" s="576"/>
      <c r="BD315" s="576"/>
    </row>
    <row r="316" spans="1:56" ht="15.75" customHeight="1">
      <c r="A316" s="180"/>
      <c r="B316" s="180"/>
      <c r="C316" s="180"/>
      <c r="D316" s="417"/>
      <c r="E316" s="576" t="s">
        <v>774</v>
      </c>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6"/>
      <c r="AL316" s="576"/>
      <c r="AM316" s="576"/>
      <c r="AN316" s="576"/>
      <c r="AO316" s="576"/>
      <c r="AP316" s="576"/>
      <c r="AQ316" s="576"/>
      <c r="AR316" s="576"/>
      <c r="AS316" s="576"/>
      <c r="AT316" s="576"/>
      <c r="AU316" s="576"/>
      <c r="AV316" s="576"/>
      <c r="AW316" s="576"/>
      <c r="AX316" s="576"/>
      <c r="AY316" s="576"/>
      <c r="AZ316" s="576"/>
      <c r="BA316" s="576"/>
      <c r="BB316" s="576"/>
      <c r="BC316" s="576"/>
      <c r="BD316" s="576"/>
    </row>
    <row r="317" spans="1:56" ht="15.75" customHeight="1">
      <c r="A317" s="180"/>
      <c r="B317" s="180"/>
      <c r="C317" s="180"/>
      <c r="D317" s="180"/>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6"/>
      <c r="AL317" s="576"/>
      <c r="AM317" s="576"/>
      <c r="AN317" s="576"/>
      <c r="AO317" s="576"/>
      <c r="AP317" s="576"/>
      <c r="AQ317" s="576"/>
      <c r="AR317" s="576"/>
      <c r="AS317" s="576"/>
      <c r="AT317" s="576"/>
      <c r="AU317" s="576"/>
      <c r="AV317" s="576"/>
      <c r="AW317" s="576"/>
      <c r="AX317" s="576"/>
      <c r="AY317" s="576"/>
      <c r="AZ317" s="576"/>
      <c r="BA317" s="576"/>
      <c r="BB317" s="576"/>
      <c r="BC317" s="576"/>
      <c r="BD317" s="576"/>
    </row>
    <row r="318" spans="1:54" ht="15.75" customHeight="1">
      <c r="A318" s="180"/>
      <c r="B318" s="180"/>
      <c r="C318" s="180"/>
      <c r="D318" s="180"/>
      <c r="E318" s="180"/>
      <c r="F318" s="180"/>
      <c r="G318" s="180"/>
      <c r="AP318" s="176"/>
      <c r="AQ318" s="176"/>
      <c r="AR318" s="176"/>
      <c r="AS318" s="176"/>
      <c r="AT318" s="176"/>
      <c r="AU318" s="176"/>
      <c r="AV318" s="176"/>
      <c r="AW318" s="176"/>
      <c r="AX318" s="176"/>
      <c r="AY318" s="176"/>
      <c r="AZ318" s="176"/>
      <c r="BA318" s="176"/>
      <c r="BB318" s="176"/>
    </row>
    <row r="319" spans="1:54" ht="15.75" customHeight="1">
      <c r="A319" s="180"/>
      <c r="B319" s="180"/>
      <c r="C319" s="180"/>
      <c r="D319" s="180"/>
      <c r="E319" s="180"/>
      <c r="F319" s="180"/>
      <c r="G319" s="180"/>
      <c r="AP319" s="176"/>
      <c r="AQ319" s="176"/>
      <c r="AR319" s="176"/>
      <c r="AS319" s="176"/>
      <c r="AT319" s="176"/>
      <c r="AU319" s="176"/>
      <c r="AV319" s="176"/>
      <c r="AW319" s="176"/>
      <c r="AX319" s="176"/>
      <c r="AY319" s="176"/>
      <c r="AZ319" s="176"/>
      <c r="BA319" s="176"/>
      <c r="BB319" s="176"/>
    </row>
    <row r="320" spans="1:54" ht="15.75" customHeight="1">
      <c r="A320" s="556">
        <f>A310+1</f>
        <v>47</v>
      </c>
      <c r="B320" s="556"/>
      <c r="D320" s="607" t="e">
        <f>IF(VLOOKUP($A320,c_all,#REF!,FALSE)="","",VLOOKUP($A320,c_all,#REF!,FALSE))</f>
        <v>#REF!</v>
      </c>
      <c r="E320" s="607"/>
      <c r="F320" s="607"/>
      <c r="G320" s="607"/>
      <c r="H320" s="607"/>
      <c r="I320" s="607"/>
      <c r="J320" s="607"/>
      <c r="K320" s="556" t="e">
        <f>IF(VLOOKUP($A320,c_all,#REF!,FALSE)="","",VLOOKUP($A320,c_all,#REF!,FALSE))</f>
        <v>#REF!</v>
      </c>
      <c r="L320" s="556"/>
      <c r="M320" s="556"/>
      <c r="N320" s="556"/>
      <c r="O320" s="556"/>
      <c r="P320" s="556"/>
      <c r="Q320" s="556"/>
      <c r="R320" s="556"/>
      <c r="S320" s="556"/>
      <c r="T320" s="556"/>
      <c r="U320" s="556"/>
      <c r="V320" s="556"/>
      <c r="W320" s="556" t="e">
        <f>IF(VLOOKUP($A320,c_all,#REF!,FALSE)="","",VLOOKUP($A320,c_all,#REF!,FALSE))</f>
        <v>#REF!</v>
      </c>
      <c r="X320" s="556"/>
      <c r="Y320" s="556"/>
      <c r="Z320" s="556"/>
      <c r="AA320" s="556"/>
      <c r="AB320" s="556"/>
      <c r="AC320" s="556"/>
      <c r="AD320" s="556"/>
      <c r="AE320" s="556"/>
      <c r="AF320" s="556"/>
      <c r="AG320" s="556"/>
      <c r="AH320" s="556"/>
      <c r="AI320" s="600" t="e">
        <f>IF(VLOOKUP($A320,c_all,#REF!,FALSE)="","",VLOOKUP($A320,c_all,#REF!,FALSE))</f>
        <v>#REF!</v>
      </c>
      <c r="AJ320" s="600"/>
      <c r="AK320" s="600"/>
      <c r="AL320" s="600"/>
      <c r="AM320" s="600"/>
      <c r="AN320" s="600"/>
      <c r="AO320" s="600"/>
      <c r="AP320" s="600"/>
      <c r="AQ320" s="600"/>
      <c r="AR320" s="600"/>
      <c r="AS320" s="600"/>
      <c r="AT320" s="600"/>
      <c r="AU320" s="556" t="e">
        <f>VLOOKUP($A320,c_all,#REF!,FALSE)</f>
        <v>#REF!</v>
      </c>
      <c r="AV320" s="556"/>
      <c r="AW320" s="556" t="e">
        <f>VLOOKUP($A320,c_all,#REF!,FALSE)</f>
        <v>#REF!</v>
      </c>
      <c r="AX320" s="556"/>
      <c r="AY320" s="556" t="str">
        <f>$AY$261</f>
        <v>当たり</v>
      </c>
      <c r="AZ320" s="556"/>
      <c r="BA320" s="556"/>
      <c r="BB320" s="556"/>
    </row>
    <row r="321" spans="1:54" ht="15.75" customHeight="1">
      <c r="A321" s="180"/>
      <c r="B321" s="180"/>
      <c r="C321" s="180"/>
      <c r="D321" s="180"/>
      <c r="E321" s="180"/>
      <c r="F321" s="180"/>
      <c r="G321" s="180"/>
      <c r="AP321" s="176"/>
      <c r="AQ321" s="176"/>
      <c r="AR321" s="176"/>
      <c r="AS321" s="176"/>
      <c r="AT321" s="176"/>
      <c r="AU321" s="176"/>
      <c r="AV321" s="176"/>
      <c r="AW321" s="176"/>
      <c r="AX321" s="176"/>
      <c r="AY321" s="176"/>
      <c r="AZ321" s="176"/>
      <c r="BA321" s="176"/>
      <c r="BB321" s="176"/>
    </row>
    <row r="322" spans="1:56" ht="15.75" customHeight="1">
      <c r="A322" s="180"/>
      <c r="B322" s="180"/>
      <c r="C322" s="180"/>
      <c r="D322" s="599" t="e">
        <f>#REF!</f>
        <v>#REF!</v>
      </c>
      <c r="E322" s="590"/>
      <c r="F322" s="590"/>
      <c r="G322" s="590"/>
      <c r="H322" s="590"/>
      <c r="I322" s="590"/>
      <c r="J322" s="590"/>
      <c r="K322" s="590"/>
      <c r="L322" s="590" t="e">
        <f>#REF!</f>
        <v>#REF!</v>
      </c>
      <c r="M322" s="590"/>
      <c r="N322" s="590"/>
      <c r="O322" s="590"/>
      <c r="P322" s="590"/>
      <c r="Q322" s="590"/>
      <c r="R322" s="590"/>
      <c r="S322" s="590"/>
      <c r="T322" s="590" t="e">
        <f>#REF!</f>
        <v>#REF!</v>
      </c>
      <c r="U322" s="590"/>
      <c r="V322" s="590"/>
      <c r="W322" s="590"/>
      <c r="X322" s="590"/>
      <c r="Y322" s="590"/>
      <c r="Z322" s="590"/>
      <c r="AA322" s="590"/>
      <c r="AB322" s="590" t="e">
        <f>#REF!</f>
        <v>#REF!</v>
      </c>
      <c r="AC322" s="590"/>
      <c r="AD322" s="590"/>
      <c r="AE322" s="590"/>
      <c r="AF322" s="590"/>
      <c r="AG322" s="590"/>
      <c r="AH322" s="590"/>
      <c r="AI322" s="590"/>
      <c r="AJ322" s="590" t="e">
        <f>#REF!</f>
        <v>#REF!</v>
      </c>
      <c r="AK322" s="590"/>
      <c r="AL322" s="590"/>
      <c r="AM322" s="590"/>
      <c r="AN322" s="590"/>
      <c r="AO322" s="590"/>
      <c r="AP322" s="590"/>
      <c r="AQ322" s="590"/>
      <c r="AR322" s="590" t="str">
        <f>$AR$263</f>
        <v>摘　要</v>
      </c>
      <c r="AS322" s="590"/>
      <c r="AT322" s="590"/>
      <c r="AU322" s="590"/>
      <c r="AV322" s="590"/>
      <c r="AW322" s="590"/>
      <c r="AX322" s="590"/>
      <c r="AY322" s="590"/>
      <c r="AZ322" s="590"/>
      <c r="BA322" s="590"/>
      <c r="BB322" s="590"/>
      <c r="BC322" s="590"/>
      <c r="BD322" s="591"/>
    </row>
    <row r="323" spans="1:56" ht="15.75" customHeight="1">
      <c r="A323" s="180"/>
      <c r="B323" s="180"/>
      <c r="C323" s="180"/>
      <c r="D323" s="598" t="e">
        <f>IF(VLOOKUP($A320,c_all,#REF!,FALSE)="","",VLOOKUP($A320,c_all,#REF!,FALSE))</f>
        <v>#REF!</v>
      </c>
      <c r="E323" s="592"/>
      <c r="F323" s="592"/>
      <c r="G323" s="592"/>
      <c r="H323" s="592"/>
      <c r="I323" s="592"/>
      <c r="J323" s="592"/>
      <c r="K323" s="592"/>
      <c r="L323" s="592" t="e">
        <f>IF(VLOOKUP($A320,c_all,#REF!,FALSE)="","",VLOOKUP($A320,c_all,#REF!,FALSE))</f>
        <v>#REF!</v>
      </c>
      <c r="M323" s="592"/>
      <c r="N323" s="592"/>
      <c r="O323" s="592"/>
      <c r="P323" s="592"/>
      <c r="Q323" s="592"/>
      <c r="R323" s="592"/>
      <c r="S323" s="592"/>
      <c r="T323" s="592" t="e">
        <f>IF(VLOOKUP($A320,c_all,#REF!,FALSE)="","",VLOOKUP($A320,c_all,#REF!,FALSE))</f>
        <v>#REF!</v>
      </c>
      <c r="U323" s="592"/>
      <c r="V323" s="592"/>
      <c r="W323" s="592"/>
      <c r="X323" s="592"/>
      <c r="Y323" s="592"/>
      <c r="Z323" s="592"/>
      <c r="AA323" s="592"/>
      <c r="AB323" s="592" t="e">
        <f>IF(VLOOKUP($A320,c_all,#REF!,FALSE)="","",VLOOKUP($A320,c_all,#REF!,FALSE))</f>
        <v>#REF!</v>
      </c>
      <c r="AC323" s="592"/>
      <c r="AD323" s="592"/>
      <c r="AE323" s="592"/>
      <c r="AF323" s="592"/>
      <c r="AG323" s="592"/>
      <c r="AH323" s="592"/>
      <c r="AI323" s="592"/>
      <c r="AJ323" s="592" t="e">
        <f>IF(VLOOKUP($A320,c_all,#REF!,FALSE)="","",VLOOKUP($A320,c_all,#REF!,FALSE))</f>
        <v>#REF!</v>
      </c>
      <c r="AK323" s="592"/>
      <c r="AL323" s="592"/>
      <c r="AM323" s="592"/>
      <c r="AN323" s="592"/>
      <c r="AO323" s="592"/>
      <c r="AP323" s="592"/>
      <c r="AQ323" s="592"/>
      <c r="AR323" s="593" t="str">
        <f>$AR$264</f>
        <v>単位：人</v>
      </c>
      <c r="AS323" s="593"/>
      <c r="AT323" s="593"/>
      <c r="AU323" s="593"/>
      <c r="AV323" s="593"/>
      <c r="AW323" s="593"/>
      <c r="AX323" s="593"/>
      <c r="AY323" s="593"/>
      <c r="AZ323" s="593"/>
      <c r="BA323" s="593"/>
      <c r="BB323" s="593"/>
      <c r="BC323" s="593"/>
      <c r="BD323" s="594"/>
    </row>
    <row r="324" spans="1:54" ht="15.75" customHeight="1">
      <c r="A324" s="180"/>
      <c r="B324" s="180"/>
      <c r="C324" s="180"/>
      <c r="D324" s="180"/>
      <c r="E324" s="180"/>
      <c r="F324" s="180"/>
      <c r="G324" s="180"/>
      <c r="AP324" s="176"/>
      <c r="AQ324" s="176"/>
      <c r="AR324" s="176"/>
      <c r="AS324" s="176"/>
      <c r="AT324" s="176"/>
      <c r="AU324" s="176"/>
      <c r="AV324" s="176"/>
      <c r="AW324" s="176"/>
      <c r="AX324" s="176"/>
      <c r="AY324" s="176"/>
      <c r="AZ324" s="176"/>
      <c r="BA324" s="176"/>
      <c r="BB324" s="176"/>
    </row>
    <row r="325" spans="4:56" s="415" customFormat="1" ht="15.75" customHeight="1">
      <c r="D325" s="597" t="str">
        <f>$D$266</f>
        <v>備考</v>
      </c>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7"/>
      <c r="AL325" s="597"/>
      <c r="AM325" s="597"/>
      <c r="AN325" s="597"/>
      <c r="AO325" s="597"/>
      <c r="AP325" s="597"/>
      <c r="AQ325" s="597"/>
      <c r="AR325" s="597"/>
      <c r="AS325" s="597"/>
      <c r="AT325" s="597"/>
      <c r="AU325" s="597"/>
      <c r="AV325" s="597"/>
      <c r="AW325" s="597"/>
      <c r="AX325" s="597"/>
      <c r="AY325" s="597"/>
      <c r="AZ325" s="597"/>
      <c r="BA325" s="597"/>
      <c r="BB325" s="597"/>
      <c r="BC325" s="597"/>
      <c r="BD325" s="597"/>
    </row>
    <row r="326" spans="1:56" ht="15.75" customHeight="1">
      <c r="A326" s="180"/>
      <c r="B326" s="180"/>
      <c r="C326" s="180"/>
      <c r="D326" s="416"/>
      <c r="E326" s="576" t="s">
        <v>775</v>
      </c>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6"/>
      <c r="AL326" s="576"/>
      <c r="AM326" s="576"/>
      <c r="AN326" s="576"/>
      <c r="AO326" s="576"/>
      <c r="AP326" s="576"/>
      <c r="AQ326" s="576"/>
      <c r="AR326" s="576"/>
      <c r="AS326" s="576"/>
      <c r="AT326" s="576"/>
      <c r="AU326" s="576"/>
      <c r="AV326" s="576"/>
      <c r="AW326" s="576"/>
      <c r="AX326" s="576"/>
      <c r="AY326" s="576"/>
      <c r="AZ326" s="576"/>
      <c r="BA326" s="576"/>
      <c r="BB326" s="576"/>
      <c r="BC326" s="576"/>
      <c r="BD326" s="576"/>
    </row>
    <row r="327" spans="1:54" ht="15.75" customHeight="1">
      <c r="A327" s="180"/>
      <c r="B327" s="180"/>
      <c r="C327" s="180"/>
      <c r="D327" s="180"/>
      <c r="E327" s="180"/>
      <c r="F327" s="180"/>
      <c r="G327" s="180"/>
      <c r="AP327" s="176"/>
      <c r="AQ327" s="176"/>
      <c r="AR327" s="176"/>
      <c r="AS327" s="176"/>
      <c r="AT327" s="176"/>
      <c r="AU327" s="176"/>
      <c r="AV327" s="176"/>
      <c r="AW327" s="176"/>
      <c r="AX327" s="176"/>
      <c r="AY327" s="176"/>
      <c r="AZ327" s="176"/>
      <c r="BA327" s="176"/>
      <c r="BB327" s="176"/>
    </row>
    <row r="328" spans="1:54" ht="15.75" customHeight="1">
      <c r="A328" s="180"/>
      <c r="B328" s="180"/>
      <c r="C328" s="180"/>
      <c r="D328" s="180"/>
      <c r="E328" s="180"/>
      <c r="F328" s="180"/>
      <c r="G328" s="180"/>
      <c r="AP328" s="176"/>
      <c r="AQ328" s="176"/>
      <c r="AR328" s="176"/>
      <c r="AS328" s="176"/>
      <c r="AT328" s="176"/>
      <c r="AU328" s="176"/>
      <c r="AV328" s="176"/>
      <c r="AW328" s="176"/>
      <c r="AX328" s="176"/>
      <c r="AY328" s="176"/>
      <c r="AZ328" s="176"/>
      <c r="BA328" s="176"/>
      <c r="BB328" s="176"/>
    </row>
    <row r="329" spans="1:54" ht="15.75" customHeight="1">
      <c r="A329" s="556">
        <f>A320+1</f>
        <v>48</v>
      </c>
      <c r="B329" s="556"/>
      <c r="D329" s="607" t="e">
        <f>IF(VLOOKUP($A329,c_all,#REF!,FALSE)="","",VLOOKUP($A329,c_all,#REF!,FALSE))</f>
        <v>#REF!</v>
      </c>
      <c r="E329" s="607"/>
      <c r="F329" s="607"/>
      <c r="G329" s="607"/>
      <c r="H329" s="607"/>
      <c r="I329" s="607"/>
      <c r="J329" s="607"/>
      <c r="K329" s="556" t="e">
        <f>IF(VLOOKUP($A329,c_all,#REF!,FALSE)="","",VLOOKUP($A329,c_all,#REF!,FALSE))</f>
        <v>#REF!</v>
      </c>
      <c r="L329" s="556"/>
      <c r="M329" s="556"/>
      <c r="N329" s="556"/>
      <c r="O329" s="556"/>
      <c r="P329" s="556"/>
      <c r="Q329" s="556"/>
      <c r="R329" s="556"/>
      <c r="S329" s="556"/>
      <c r="T329" s="556"/>
      <c r="U329" s="556"/>
      <c r="V329" s="556"/>
      <c r="W329" s="556" t="e">
        <f>IF(VLOOKUP($A329,c_all,#REF!,FALSE)="","",VLOOKUP($A329,c_all,#REF!,FALSE))</f>
        <v>#REF!</v>
      </c>
      <c r="X329" s="556"/>
      <c r="Y329" s="556"/>
      <c r="Z329" s="556"/>
      <c r="AA329" s="556"/>
      <c r="AB329" s="556"/>
      <c r="AC329" s="556"/>
      <c r="AD329" s="556"/>
      <c r="AE329" s="556"/>
      <c r="AF329" s="556"/>
      <c r="AG329" s="556"/>
      <c r="AH329" s="556"/>
      <c r="AI329" s="600" t="e">
        <f>IF(VLOOKUP($A329,c_all,#REF!,FALSE)="","",VLOOKUP($A329,c_all,#REF!,FALSE))</f>
        <v>#REF!</v>
      </c>
      <c r="AJ329" s="600"/>
      <c r="AK329" s="600"/>
      <c r="AL329" s="600"/>
      <c r="AM329" s="600"/>
      <c r="AN329" s="600"/>
      <c r="AO329" s="600"/>
      <c r="AP329" s="600"/>
      <c r="AQ329" s="600"/>
      <c r="AR329" s="600"/>
      <c r="AS329" s="600"/>
      <c r="AT329" s="600"/>
      <c r="AU329" s="556" t="e">
        <f>VLOOKUP($A329,c_all,#REF!,FALSE)</f>
        <v>#REF!</v>
      </c>
      <c r="AV329" s="556"/>
      <c r="AW329" s="556" t="e">
        <f>VLOOKUP($A329,c_all,#REF!,FALSE)</f>
        <v>#REF!</v>
      </c>
      <c r="AX329" s="556"/>
      <c r="AY329" s="556" t="str">
        <f>$AY$261</f>
        <v>当たり</v>
      </c>
      <c r="AZ329" s="556"/>
      <c r="BA329" s="556"/>
      <c r="BB329" s="556"/>
    </row>
    <row r="330" spans="1:54" ht="15.75" customHeight="1">
      <c r="A330" s="180"/>
      <c r="B330" s="180"/>
      <c r="C330" s="180"/>
      <c r="D330" s="180"/>
      <c r="E330" s="180"/>
      <c r="F330" s="180"/>
      <c r="G330" s="180"/>
      <c r="AP330" s="176"/>
      <c r="AQ330" s="176"/>
      <c r="AR330" s="176"/>
      <c r="AS330" s="176"/>
      <c r="AT330" s="176"/>
      <c r="AU330" s="176"/>
      <c r="AV330" s="176"/>
      <c r="AW330" s="176"/>
      <c r="AX330" s="176"/>
      <c r="AY330" s="176"/>
      <c r="AZ330" s="176"/>
      <c r="BA330" s="176"/>
      <c r="BB330" s="176"/>
    </row>
    <row r="331" spans="1:56" ht="15.75" customHeight="1">
      <c r="A331" s="180"/>
      <c r="B331" s="180"/>
      <c r="C331" s="180"/>
      <c r="D331" s="599" t="e">
        <f>#REF!</f>
        <v>#REF!</v>
      </c>
      <c r="E331" s="590"/>
      <c r="F331" s="590"/>
      <c r="G331" s="590"/>
      <c r="H331" s="590"/>
      <c r="I331" s="590"/>
      <c r="J331" s="590"/>
      <c r="K331" s="590"/>
      <c r="L331" s="590" t="e">
        <f>#REF!</f>
        <v>#REF!</v>
      </c>
      <c r="M331" s="590"/>
      <c r="N331" s="590"/>
      <c r="O331" s="590"/>
      <c r="P331" s="590"/>
      <c r="Q331" s="590"/>
      <c r="R331" s="590"/>
      <c r="S331" s="590"/>
      <c r="T331" s="590" t="e">
        <f>#REF!</f>
        <v>#REF!</v>
      </c>
      <c r="U331" s="590"/>
      <c r="V331" s="590"/>
      <c r="W331" s="590"/>
      <c r="X331" s="590"/>
      <c r="Y331" s="590"/>
      <c r="Z331" s="590"/>
      <c r="AA331" s="590"/>
      <c r="AB331" s="590" t="e">
        <f>#REF!</f>
        <v>#REF!</v>
      </c>
      <c r="AC331" s="590"/>
      <c r="AD331" s="590"/>
      <c r="AE331" s="590"/>
      <c r="AF331" s="590"/>
      <c r="AG331" s="590"/>
      <c r="AH331" s="590"/>
      <c r="AI331" s="590"/>
      <c r="AJ331" s="590" t="e">
        <f>#REF!</f>
        <v>#REF!</v>
      </c>
      <c r="AK331" s="590"/>
      <c r="AL331" s="590"/>
      <c r="AM331" s="590"/>
      <c r="AN331" s="590"/>
      <c r="AO331" s="590"/>
      <c r="AP331" s="590"/>
      <c r="AQ331" s="590"/>
      <c r="AR331" s="590" t="str">
        <f>$AR$263</f>
        <v>摘　要</v>
      </c>
      <c r="AS331" s="590"/>
      <c r="AT331" s="590"/>
      <c r="AU331" s="590"/>
      <c r="AV331" s="590"/>
      <c r="AW331" s="590"/>
      <c r="AX331" s="590"/>
      <c r="AY331" s="590"/>
      <c r="AZ331" s="590"/>
      <c r="BA331" s="590"/>
      <c r="BB331" s="590"/>
      <c r="BC331" s="590"/>
      <c r="BD331" s="591"/>
    </row>
    <row r="332" spans="1:56" ht="15.75" customHeight="1">
      <c r="A332" s="180"/>
      <c r="B332" s="180"/>
      <c r="C332" s="180"/>
      <c r="D332" s="598" t="e">
        <f>IF(VLOOKUP($A329,c_all,#REF!,FALSE)="","",VLOOKUP($A329,c_all,#REF!,FALSE))</f>
        <v>#REF!</v>
      </c>
      <c r="E332" s="592"/>
      <c r="F332" s="592"/>
      <c r="G332" s="592"/>
      <c r="H332" s="592"/>
      <c r="I332" s="592"/>
      <c r="J332" s="592"/>
      <c r="K332" s="592"/>
      <c r="L332" s="592" t="e">
        <f>IF(VLOOKUP($A329,c_all,#REF!,FALSE)="","",VLOOKUP($A329,c_all,#REF!,FALSE))</f>
        <v>#REF!</v>
      </c>
      <c r="M332" s="592"/>
      <c r="N332" s="592"/>
      <c r="O332" s="592"/>
      <c r="P332" s="592"/>
      <c r="Q332" s="592"/>
      <c r="R332" s="592"/>
      <c r="S332" s="592"/>
      <c r="T332" s="592" t="e">
        <f>IF(VLOOKUP($A329,c_all,#REF!,FALSE)="","",VLOOKUP($A329,c_all,#REF!,FALSE))</f>
        <v>#REF!</v>
      </c>
      <c r="U332" s="592"/>
      <c r="V332" s="592"/>
      <c r="W332" s="592"/>
      <c r="X332" s="592"/>
      <c r="Y332" s="592"/>
      <c r="Z332" s="592"/>
      <c r="AA332" s="592"/>
      <c r="AB332" s="592" t="e">
        <f>IF(VLOOKUP($A329,c_all,#REF!,FALSE)="","",VLOOKUP($A329,c_all,#REF!,FALSE))</f>
        <v>#REF!</v>
      </c>
      <c r="AC332" s="592"/>
      <c r="AD332" s="592"/>
      <c r="AE332" s="592"/>
      <c r="AF332" s="592"/>
      <c r="AG332" s="592"/>
      <c r="AH332" s="592"/>
      <c r="AI332" s="592"/>
      <c r="AJ332" s="592" t="e">
        <f>IF(VLOOKUP($A329,c_all,#REF!,FALSE)="","",VLOOKUP($A329,c_all,#REF!,FALSE))</f>
        <v>#REF!</v>
      </c>
      <c r="AK332" s="592"/>
      <c r="AL332" s="592"/>
      <c r="AM332" s="592"/>
      <c r="AN332" s="592"/>
      <c r="AO332" s="592"/>
      <c r="AP332" s="592"/>
      <c r="AQ332" s="592"/>
      <c r="AR332" s="593" t="str">
        <f>$AR$264</f>
        <v>単位：人</v>
      </c>
      <c r="AS332" s="593"/>
      <c r="AT332" s="593"/>
      <c r="AU332" s="593"/>
      <c r="AV332" s="593"/>
      <c r="AW332" s="593"/>
      <c r="AX332" s="593"/>
      <c r="AY332" s="593"/>
      <c r="AZ332" s="593"/>
      <c r="BA332" s="593"/>
      <c r="BB332" s="593"/>
      <c r="BC332" s="593"/>
      <c r="BD332" s="594"/>
    </row>
    <row r="333" spans="1:54" ht="15.75" customHeight="1">
      <c r="A333" s="180"/>
      <c r="B333" s="180"/>
      <c r="C333" s="180"/>
      <c r="D333" s="180"/>
      <c r="E333" s="180"/>
      <c r="F333" s="180"/>
      <c r="G333" s="180"/>
      <c r="AP333" s="176"/>
      <c r="AQ333" s="176"/>
      <c r="AR333" s="176"/>
      <c r="AS333" s="176"/>
      <c r="AT333" s="176"/>
      <c r="AU333" s="176"/>
      <c r="AV333" s="176"/>
      <c r="AW333" s="176"/>
      <c r="AX333" s="176"/>
      <c r="AY333" s="176"/>
      <c r="AZ333" s="176"/>
      <c r="BA333" s="176"/>
      <c r="BB333" s="176"/>
    </row>
    <row r="334" spans="4:56" s="415" customFormat="1" ht="15.75" customHeight="1">
      <c r="D334" s="597" t="str">
        <f>$D$266</f>
        <v>備考</v>
      </c>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597"/>
      <c r="AL334" s="597"/>
      <c r="AM334" s="597"/>
      <c r="AN334" s="597"/>
      <c r="AO334" s="597"/>
      <c r="AP334" s="597"/>
      <c r="AQ334" s="597"/>
      <c r="AR334" s="597"/>
      <c r="AS334" s="597"/>
      <c r="AT334" s="597"/>
      <c r="AU334" s="597"/>
      <c r="AV334" s="597"/>
      <c r="AW334" s="597"/>
      <c r="AX334" s="597"/>
      <c r="AY334" s="597"/>
      <c r="AZ334" s="597"/>
      <c r="BA334" s="597"/>
      <c r="BB334" s="597"/>
      <c r="BC334" s="597"/>
      <c r="BD334" s="597"/>
    </row>
    <row r="335" spans="1:56" ht="15.75" customHeight="1">
      <c r="A335" s="180"/>
      <c r="B335" s="180"/>
      <c r="C335" s="180"/>
      <c r="D335" s="416"/>
      <c r="E335" s="576" t="s">
        <v>673</v>
      </c>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6"/>
      <c r="AL335" s="576"/>
      <c r="AM335" s="576"/>
      <c r="AN335" s="576"/>
      <c r="AO335" s="576"/>
      <c r="AP335" s="576"/>
      <c r="AQ335" s="576"/>
      <c r="AR335" s="576"/>
      <c r="AS335" s="576"/>
      <c r="AT335" s="576"/>
      <c r="AU335" s="576"/>
      <c r="AV335" s="576"/>
      <c r="AW335" s="576"/>
      <c r="AX335" s="576"/>
      <c r="AY335" s="576"/>
      <c r="AZ335" s="576"/>
      <c r="BA335" s="576"/>
      <c r="BB335" s="576"/>
      <c r="BC335" s="576"/>
      <c r="BD335" s="576"/>
    </row>
    <row r="336" spans="1:54" ht="15.75" customHeight="1">
      <c r="A336" s="180"/>
      <c r="B336" s="180"/>
      <c r="C336" s="180"/>
      <c r="D336" s="180"/>
      <c r="E336" s="180"/>
      <c r="F336" s="180"/>
      <c r="G336" s="180"/>
      <c r="AP336" s="176"/>
      <c r="AQ336" s="176"/>
      <c r="AR336" s="176"/>
      <c r="AS336" s="176"/>
      <c r="AT336" s="176"/>
      <c r="AU336" s="176"/>
      <c r="AV336" s="176"/>
      <c r="AW336" s="176"/>
      <c r="AX336" s="176"/>
      <c r="AY336" s="176"/>
      <c r="AZ336" s="176"/>
      <c r="BA336" s="176"/>
      <c r="BB336" s="176"/>
    </row>
    <row r="337" spans="1:54" ht="15.75" customHeight="1">
      <c r="A337" s="180"/>
      <c r="B337" s="180"/>
      <c r="C337" s="180"/>
      <c r="D337" s="180"/>
      <c r="E337" s="180"/>
      <c r="F337" s="180"/>
      <c r="G337" s="180"/>
      <c r="AP337" s="176"/>
      <c r="AQ337" s="176"/>
      <c r="AR337" s="176"/>
      <c r="AS337" s="176"/>
      <c r="AT337" s="176"/>
      <c r="AU337" s="176"/>
      <c r="AV337" s="176"/>
      <c r="AW337" s="176"/>
      <c r="AX337" s="176"/>
      <c r="AY337" s="176"/>
      <c r="AZ337" s="176"/>
      <c r="BA337" s="176"/>
      <c r="BB337" s="176"/>
    </row>
    <row r="338" spans="1:54" ht="15.75" customHeight="1">
      <c r="A338" s="556">
        <f>A329+1</f>
        <v>49</v>
      </c>
      <c r="B338" s="556"/>
      <c r="D338" s="607" t="e">
        <f>IF(VLOOKUP($A338,c_all,#REF!,FALSE)="","",VLOOKUP($A338,c_all,#REF!,FALSE))</f>
        <v>#REF!</v>
      </c>
      <c r="E338" s="607"/>
      <c r="F338" s="607"/>
      <c r="G338" s="607"/>
      <c r="H338" s="607"/>
      <c r="I338" s="607"/>
      <c r="J338" s="607"/>
      <c r="K338" s="556" t="e">
        <f>IF(VLOOKUP($A338,c_all,#REF!,FALSE)="","",VLOOKUP($A338,c_all,#REF!,FALSE))</f>
        <v>#REF!</v>
      </c>
      <c r="L338" s="556"/>
      <c r="M338" s="556"/>
      <c r="N338" s="556"/>
      <c r="O338" s="556"/>
      <c r="P338" s="556"/>
      <c r="Q338" s="556"/>
      <c r="R338" s="556"/>
      <c r="S338" s="556"/>
      <c r="T338" s="556"/>
      <c r="U338" s="556"/>
      <c r="V338" s="556"/>
      <c r="W338" s="556" t="e">
        <f>IF(VLOOKUP($A338,c_all,#REF!,FALSE)="","",VLOOKUP($A338,c_all,#REF!,FALSE))</f>
        <v>#REF!</v>
      </c>
      <c r="X338" s="556"/>
      <c r="Y338" s="556"/>
      <c r="Z338" s="556"/>
      <c r="AA338" s="556"/>
      <c r="AB338" s="556"/>
      <c r="AC338" s="556"/>
      <c r="AD338" s="556"/>
      <c r="AE338" s="556"/>
      <c r="AF338" s="556"/>
      <c r="AG338" s="556"/>
      <c r="AH338" s="556"/>
      <c r="AI338" s="600" t="e">
        <f>IF(VLOOKUP($A338,c_all,#REF!,FALSE)="","",VLOOKUP($A338,c_all,#REF!,FALSE))</f>
        <v>#REF!</v>
      </c>
      <c r="AJ338" s="600"/>
      <c r="AK338" s="600"/>
      <c r="AL338" s="600"/>
      <c r="AM338" s="600"/>
      <c r="AN338" s="600"/>
      <c r="AO338" s="600"/>
      <c r="AP338" s="600"/>
      <c r="AQ338" s="600"/>
      <c r="AR338" s="600"/>
      <c r="AS338" s="600"/>
      <c r="AT338" s="600"/>
      <c r="AU338" s="556" t="e">
        <f>VLOOKUP($A338,c_all,#REF!,FALSE)</f>
        <v>#REF!</v>
      </c>
      <c r="AV338" s="556"/>
      <c r="AW338" s="556" t="e">
        <f>VLOOKUP($A338,c_all,#REF!,FALSE)</f>
        <v>#REF!</v>
      </c>
      <c r="AX338" s="556"/>
      <c r="AY338" s="556" t="str">
        <f>$AY$261</f>
        <v>当たり</v>
      </c>
      <c r="AZ338" s="556"/>
      <c r="BA338" s="556"/>
      <c r="BB338" s="556"/>
    </row>
    <row r="339" spans="1:54" ht="15.75" customHeight="1">
      <c r="A339" s="180"/>
      <c r="B339" s="180"/>
      <c r="C339" s="180"/>
      <c r="D339" s="180"/>
      <c r="E339" s="180"/>
      <c r="F339" s="180"/>
      <c r="G339" s="180"/>
      <c r="AP339" s="176"/>
      <c r="AQ339" s="176"/>
      <c r="AR339" s="176"/>
      <c r="AS339" s="176"/>
      <c r="AT339" s="176"/>
      <c r="AU339" s="176"/>
      <c r="AV339" s="176"/>
      <c r="AW339" s="176"/>
      <c r="AX339" s="176"/>
      <c r="AY339" s="176"/>
      <c r="AZ339" s="176"/>
      <c r="BA339" s="176"/>
      <c r="BB339" s="176"/>
    </row>
    <row r="340" spans="1:56" ht="15.75" customHeight="1">
      <c r="A340" s="180"/>
      <c r="B340" s="180"/>
      <c r="C340" s="180"/>
      <c r="D340" s="599" t="e">
        <f>#REF!</f>
        <v>#REF!</v>
      </c>
      <c r="E340" s="590"/>
      <c r="F340" s="590"/>
      <c r="G340" s="590"/>
      <c r="H340" s="590"/>
      <c r="I340" s="590"/>
      <c r="J340" s="590"/>
      <c r="K340" s="590"/>
      <c r="L340" s="590" t="e">
        <f>#REF!</f>
        <v>#REF!</v>
      </c>
      <c r="M340" s="590"/>
      <c r="N340" s="590"/>
      <c r="O340" s="590"/>
      <c r="P340" s="590"/>
      <c r="Q340" s="590"/>
      <c r="R340" s="590"/>
      <c r="S340" s="590"/>
      <c r="T340" s="590" t="e">
        <f>#REF!</f>
        <v>#REF!</v>
      </c>
      <c r="U340" s="590"/>
      <c r="V340" s="590"/>
      <c r="W340" s="590"/>
      <c r="X340" s="590"/>
      <c r="Y340" s="590"/>
      <c r="Z340" s="590"/>
      <c r="AA340" s="590"/>
      <c r="AB340" s="590" t="e">
        <f>#REF!</f>
        <v>#REF!</v>
      </c>
      <c r="AC340" s="590"/>
      <c r="AD340" s="590"/>
      <c r="AE340" s="590"/>
      <c r="AF340" s="590"/>
      <c r="AG340" s="590"/>
      <c r="AH340" s="590"/>
      <c r="AI340" s="590"/>
      <c r="AJ340" s="590" t="e">
        <f>#REF!</f>
        <v>#REF!</v>
      </c>
      <c r="AK340" s="590"/>
      <c r="AL340" s="590"/>
      <c r="AM340" s="590"/>
      <c r="AN340" s="590"/>
      <c r="AO340" s="590"/>
      <c r="AP340" s="590"/>
      <c r="AQ340" s="590"/>
      <c r="AR340" s="590" t="str">
        <f>$AR$263</f>
        <v>摘　要</v>
      </c>
      <c r="AS340" s="590"/>
      <c r="AT340" s="590"/>
      <c r="AU340" s="590"/>
      <c r="AV340" s="590"/>
      <c r="AW340" s="590"/>
      <c r="AX340" s="590"/>
      <c r="AY340" s="590"/>
      <c r="AZ340" s="590"/>
      <c r="BA340" s="590"/>
      <c r="BB340" s="590"/>
      <c r="BC340" s="590"/>
      <c r="BD340" s="591"/>
    </row>
    <row r="341" spans="1:56" ht="15.75" customHeight="1">
      <c r="A341" s="180"/>
      <c r="B341" s="180"/>
      <c r="C341" s="180"/>
      <c r="D341" s="598" t="e">
        <f>IF(VLOOKUP($A338,c_all,#REF!,FALSE)="","",VLOOKUP($A338,c_all,#REF!,FALSE))</f>
        <v>#REF!</v>
      </c>
      <c r="E341" s="592"/>
      <c r="F341" s="592"/>
      <c r="G341" s="592"/>
      <c r="H341" s="592"/>
      <c r="I341" s="592"/>
      <c r="J341" s="592"/>
      <c r="K341" s="592"/>
      <c r="L341" s="592" t="e">
        <f>IF(VLOOKUP($A338,c_all,#REF!,FALSE)="","",VLOOKUP($A338,c_all,#REF!,FALSE))</f>
        <v>#REF!</v>
      </c>
      <c r="M341" s="592"/>
      <c r="N341" s="592"/>
      <c r="O341" s="592"/>
      <c r="P341" s="592"/>
      <c r="Q341" s="592"/>
      <c r="R341" s="592"/>
      <c r="S341" s="592"/>
      <c r="T341" s="592" t="e">
        <f>IF(VLOOKUP($A338,c_all,#REF!,FALSE)="","",VLOOKUP($A338,c_all,#REF!,FALSE))</f>
        <v>#REF!</v>
      </c>
      <c r="U341" s="592"/>
      <c r="V341" s="592"/>
      <c r="W341" s="592"/>
      <c r="X341" s="592"/>
      <c r="Y341" s="592"/>
      <c r="Z341" s="592"/>
      <c r="AA341" s="592"/>
      <c r="AB341" s="592" t="e">
        <f>IF(VLOOKUP($A338,c_all,#REF!,FALSE)="","",VLOOKUP($A338,c_all,#REF!,FALSE))</f>
        <v>#REF!</v>
      </c>
      <c r="AC341" s="592"/>
      <c r="AD341" s="592"/>
      <c r="AE341" s="592"/>
      <c r="AF341" s="592"/>
      <c r="AG341" s="592"/>
      <c r="AH341" s="592"/>
      <c r="AI341" s="592"/>
      <c r="AJ341" s="592" t="e">
        <f>IF(VLOOKUP($A338,c_all,#REF!,FALSE)="","",VLOOKUP($A338,c_all,#REF!,FALSE))</f>
        <v>#REF!</v>
      </c>
      <c r="AK341" s="592"/>
      <c r="AL341" s="592"/>
      <c r="AM341" s="592"/>
      <c r="AN341" s="592"/>
      <c r="AO341" s="592"/>
      <c r="AP341" s="592"/>
      <c r="AQ341" s="592"/>
      <c r="AR341" s="593" t="str">
        <f>$AR$264</f>
        <v>単位：人</v>
      </c>
      <c r="AS341" s="593"/>
      <c r="AT341" s="593"/>
      <c r="AU341" s="593"/>
      <c r="AV341" s="593"/>
      <c r="AW341" s="593"/>
      <c r="AX341" s="593"/>
      <c r="AY341" s="593"/>
      <c r="AZ341" s="593"/>
      <c r="BA341" s="593"/>
      <c r="BB341" s="593"/>
      <c r="BC341" s="593"/>
      <c r="BD341" s="594"/>
    </row>
    <row r="342" spans="1:54" ht="15.75" customHeight="1">
      <c r="A342" s="180"/>
      <c r="B342" s="180"/>
      <c r="C342" s="180"/>
      <c r="D342" s="180"/>
      <c r="E342" s="180"/>
      <c r="F342" s="180"/>
      <c r="G342" s="180"/>
      <c r="AP342" s="176"/>
      <c r="AQ342" s="176"/>
      <c r="AR342" s="176"/>
      <c r="AS342" s="176"/>
      <c r="AT342" s="176"/>
      <c r="AU342" s="176"/>
      <c r="AV342" s="176"/>
      <c r="AW342" s="176"/>
      <c r="AX342" s="176"/>
      <c r="AY342" s="176"/>
      <c r="AZ342" s="176"/>
      <c r="BA342" s="176"/>
      <c r="BB342" s="176"/>
    </row>
    <row r="343" spans="1:56" ht="15.75" customHeight="1">
      <c r="A343" s="180"/>
      <c r="B343" s="180"/>
      <c r="C343" s="180"/>
      <c r="D343" s="597" t="str">
        <f>$D$266</f>
        <v>備考</v>
      </c>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7"/>
      <c r="AL343" s="597"/>
      <c r="AM343" s="597"/>
      <c r="AN343" s="597"/>
      <c r="AO343" s="597"/>
      <c r="AP343" s="597"/>
      <c r="AQ343" s="597"/>
      <c r="AR343" s="597"/>
      <c r="AS343" s="597"/>
      <c r="AT343" s="597"/>
      <c r="AU343" s="597"/>
      <c r="AV343" s="597"/>
      <c r="AW343" s="597"/>
      <c r="AX343" s="597"/>
      <c r="AY343" s="597"/>
      <c r="AZ343" s="597"/>
      <c r="BA343" s="597"/>
      <c r="BB343" s="597"/>
      <c r="BC343" s="597"/>
      <c r="BD343" s="597"/>
    </row>
    <row r="344" spans="1:56" ht="15.75" customHeight="1">
      <c r="A344" s="180"/>
      <c r="B344" s="180"/>
      <c r="C344" s="180"/>
      <c r="D344" s="416"/>
      <c r="E344" s="576" t="s">
        <v>398</v>
      </c>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6"/>
      <c r="AL344" s="576"/>
      <c r="AM344" s="576"/>
      <c r="AN344" s="576"/>
      <c r="AO344" s="576"/>
      <c r="AP344" s="576"/>
      <c r="AQ344" s="576"/>
      <c r="AR344" s="576"/>
      <c r="AS344" s="576"/>
      <c r="AT344" s="576"/>
      <c r="AU344" s="576"/>
      <c r="AV344" s="576"/>
      <c r="AW344" s="576"/>
      <c r="AX344" s="576"/>
      <c r="AY344" s="576"/>
      <c r="AZ344" s="576"/>
      <c r="BA344" s="576"/>
      <c r="BB344" s="576"/>
      <c r="BC344" s="576"/>
      <c r="BD344" s="576"/>
    </row>
    <row r="345" spans="1:56" ht="15.75" customHeight="1">
      <c r="A345" s="180"/>
      <c r="B345" s="180"/>
      <c r="C345" s="180"/>
      <c r="D345" s="180"/>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6"/>
      <c r="AL345" s="576"/>
      <c r="AM345" s="576"/>
      <c r="AN345" s="576"/>
      <c r="AO345" s="576"/>
      <c r="AP345" s="576"/>
      <c r="AQ345" s="576"/>
      <c r="AR345" s="576"/>
      <c r="AS345" s="576"/>
      <c r="AT345" s="576"/>
      <c r="AU345" s="576"/>
      <c r="AV345" s="576"/>
      <c r="AW345" s="576"/>
      <c r="AX345" s="576"/>
      <c r="AY345" s="576"/>
      <c r="AZ345" s="576"/>
      <c r="BA345" s="576"/>
      <c r="BB345" s="576"/>
      <c r="BC345" s="576"/>
      <c r="BD345" s="576"/>
    </row>
    <row r="346" spans="1:54" ht="15.75" customHeight="1">
      <c r="A346" s="180"/>
      <c r="B346" s="180"/>
      <c r="C346" s="180"/>
      <c r="D346" s="180"/>
      <c r="E346" s="180"/>
      <c r="F346" s="180"/>
      <c r="G346" s="180"/>
      <c r="AP346" s="176"/>
      <c r="AQ346" s="176"/>
      <c r="AR346" s="176"/>
      <c r="AS346" s="176"/>
      <c r="AT346" s="176"/>
      <c r="AU346" s="176"/>
      <c r="AV346" s="176"/>
      <c r="AW346" s="176"/>
      <c r="AX346" s="176"/>
      <c r="AY346" s="176"/>
      <c r="AZ346" s="176"/>
      <c r="BA346" s="176"/>
      <c r="BB346" s="176"/>
    </row>
    <row r="347" spans="1:54" ht="15.75" customHeight="1">
      <c r="A347" s="180"/>
      <c r="B347" s="180"/>
      <c r="C347" s="180"/>
      <c r="D347" s="180"/>
      <c r="E347" s="180"/>
      <c r="F347" s="180"/>
      <c r="G347" s="180"/>
      <c r="AP347" s="176"/>
      <c r="AQ347" s="176"/>
      <c r="AR347" s="176"/>
      <c r="AS347" s="176"/>
      <c r="AT347" s="176"/>
      <c r="AU347" s="176"/>
      <c r="AV347" s="176"/>
      <c r="AW347" s="176"/>
      <c r="AX347" s="176"/>
      <c r="AY347" s="176"/>
      <c r="AZ347" s="176"/>
      <c r="BA347" s="176"/>
      <c r="BB347" s="176"/>
    </row>
    <row r="348" spans="1:54" ht="15.75" customHeight="1">
      <c r="A348" s="556">
        <f>A338+1</f>
        <v>50</v>
      </c>
      <c r="B348" s="556"/>
      <c r="D348" s="607" t="e">
        <f>IF(VLOOKUP($A348,c_all,#REF!,FALSE)="","",VLOOKUP($A348,c_all,#REF!,FALSE))</f>
        <v>#REF!</v>
      </c>
      <c r="E348" s="607"/>
      <c r="F348" s="607"/>
      <c r="G348" s="607"/>
      <c r="H348" s="607"/>
      <c r="I348" s="607"/>
      <c r="J348" s="607"/>
      <c r="K348" s="556" t="e">
        <f>IF(VLOOKUP($A348,c_all,#REF!,FALSE)="","",VLOOKUP($A348,c_all,#REF!,FALSE))</f>
        <v>#REF!</v>
      </c>
      <c r="L348" s="556"/>
      <c r="M348" s="556"/>
      <c r="N348" s="556"/>
      <c r="O348" s="556"/>
      <c r="P348" s="556"/>
      <c r="Q348" s="556"/>
      <c r="R348" s="556"/>
      <c r="S348" s="556"/>
      <c r="T348" s="556"/>
      <c r="U348" s="556"/>
      <c r="V348" s="556"/>
      <c r="W348" s="556" t="e">
        <f>IF(VLOOKUP($A348,c_all,#REF!,FALSE)="","",VLOOKUP($A348,c_all,#REF!,FALSE))</f>
        <v>#REF!</v>
      </c>
      <c r="X348" s="556"/>
      <c r="Y348" s="556"/>
      <c r="Z348" s="556"/>
      <c r="AA348" s="556"/>
      <c r="AB348" s="556"/>
      <c r="AC348" s="556"/>
      <c r="AD348" s="556"/>
      <c r="AE348" s="556"/>
      <c r="AF348" s="556"/>
      <c r="AG348" s="556"/>
      <c r="AH348" s="556"/>
      <c r="AI348" s="600" t="e">
        <f>IF(VLOOKUP($A348,c_all,#REF!,FALSE)="","",VLOOKUP($A348,c_all,#REF!,FALSE))</f>
        <v>#REF!</v>
      </c>
      <c r="AJ348" s="600"/>
      <c r="AK348" s="600"/>
      <c r="AL348" s="600"/>
      <c r="AM348" s="600"/>
      <c r="AN348" s="600"/>
      <c r="AO348" s="600"/>
      <c r="AP348" s="600"/>
      <c r="AQ348" s="600"/>
      <c r="AR348" s="600"/>
      <c r="AS348" s="600"/>
      <c r="AT348" s="600"/>
      <c r="AU348" s="556" t="e">
        <f>VLOOKUP($A348,c_all,#REF!,FALSE)</f>
        <v>#REF!</v>
      </c>
      <c r="AV348" s="556"/>
      <c r="AW348" s="556" t="e">
        <f>VLOOKUP($A348,c_all,#REF!,FALSE)</f>
        <v>#REF!</v>
      </c>
      <c r="AX348" s="556"/>
      <c r="AY348" s="556" t="str">
        <f>$AY$261</f>
        <v>当たり</v>
      </c>
      <c r="AZ348" s="556"/>
      <c r="BA348" s="556"/>
      <c r="BB348" s="556"/>
    </row>
    <row r="349" spans="1:54" ht="15.75" customHeight="1">
      <c r="A349" s="180"/>
      <c r="B349" s="180"/>
      <c r="C349" s="180"/>
      <c r="D349" s="180"/>
      <c r="E349" s="180"/>
      <c r="F349" s="180"/>
      <c r="G349" s="180"/>
      <c r="AP349" s="176"/>
      <c r="AQ349" s="176"/>
      <c r="AR349" s="176"/>
      <c r="AS349" s="176"/>
      <c r="AT349" s="176"/>
      <c r="AU349" s="176"/>
      <c r="AV349" s="176"/>
      <c r="AW349" s="176"/>
      <c r="AX349" s="176"/>
      <c r="AY349" s="176"/>
      <c r="AZ349" s="176"/>
      <c r="BA349" s="176"/>
      <c r="BB349" s="176"/>
    </row>
    <row r="350" spans="1:56" ht="15.75" customHeight="1">
      <c r="A350" s="180"/>
      <c r="B350" s="180"/>
      <c r="C350" s="180"/>
      <c r="D350" s="599" t="e">
        <f>#REF!</f>
        <v>#REF!</v>
      </c>
      <c r="E350" s="590"/>
      <c r="F350" s="590"/>
      <c r="G350" s="590"/>
      <c r="H350" s="590"/>
      <c r="I350" s="590"/>
      <c r="J350" s="590"/>
      <c r="K350" s="590"/>
      <c r="L350" s="590" t="e">
        <f>#REF!</f>
        <v>#REF!</v>
      </c>
      <c r="M350" s="590"/>
      <c r="N350" s="590"/>
      <c r="O350" s="590"/>
      <c r="P350" s="590"/>
      <c r="Q350" s="590"/>
      <c r="R350" s="590"/>
      <c r="S350" s="590"/>
      <c r="T350" s="590" t="e">
        <f>#REF!</f>
        <v>#REF!</v>
      </c>
      <c r="U350" s="590"/>
      <c r="V350" s="590"/>
      <c r="W350" s="590"/>
      <c r="X350" s="590"/>
      <c r="Y350" s="590"/>
      <c r="Z350" s="590"/>
      <c r="AA350" s="590"/>
      <c r="AB350" s="590" t="e">
        <f>#REF!</f>
        <v>#REF!</v>
      </c>
      <c r="AC350" s="590"/>
      <c r="AD350" s="590"/>
      <c r="AE350" s="590"/>
      <c r="AF350" s="590"/>
      <c r="AG350" s="590"/>
      <c r="AH350" s="590"/>
      <c r="AI350" s="590"/>
      <c r="AJ350" s="590" t="e">
        <f>#REF!</f>
        <v>#REF!</v>
      </c>
      <c r="AK350" s="590"/>
      <c r="AL350" s="590"/>
      <c r="AM350" s="590"/>
      <c r="AN350" s="590"/>
      <c r="AO350" s="590"/>
      <c r="AP350" s="590"/>
      <c r="AQ350" s="590"/>
      <c r="AR350" s="590" t="str">
        <f>$AR$263</f>
        <v>摘　要</v>
      </c>
      <c r="AS350" s="590"/>
      <c r="AT350" s="590"/>
      <c r="AU350" s="590"/>
      <c r="AV350" s="590"/>
      <c r="AW350" s="590"/>
      <c r="AX350" s="590"/>
      <c r="AY350" s="590"/>
      <c r="AZ350" s="590"/>
      <c r="BA350" s="590"/>
      <c r="BB350" s="590"/>
      <c r="BC350" s="590"/>
      <c r="BD350" s="591"/>
    </row>
    <row r="351" spans="1:56" ht="15.75" customHeight="1">
      <c r="A351" s="180"/>
      <c r="B351" s="180"/>
      <c r="C351" s="180"/>
      <c r="D351" s="598" t="e">
        <f>IF(VLOOKUP($A348,c_all,#REF!,FALSE)="","",VLOOKUP($A348,c_all,#REF!,FALSE))</f>
        <v>#REF!</v>
      </c>
      <c r="E351" s="592"/>
      <c r="F351" s="592"/>
      <c r="G351" s="592"/>
      <c r="H351" s="592"/>
      <c r="I351" s="592"/>
      <c r="J351" s="592"/>
      <c r="K351" s="592"/>
      <c r="L351" s="592" t="e">
        <f>IF(VLOOKUP($A348,c_all,#REF!,FALSE)="","",VLOOKUP($A348,c_all,#REF!,FALSE))</f>
        <v>#REF!</v>
      </c>
      <c r="M351" s="592"/>
      <c r="N351" s="592"/>
      <c r="O351" s="592"/>
      <c r="P351" s="592"/>
      <c r="Q351" s="592"/>
      <c r="R351" s="592"/>
      <c r="S351" s="592"/>
      <c r="T351" s="592" t="e">
        <f>IF(VLOOKUP($A348,c_all,#REF!,FALSE)="","",VLOOKUP($A348,c_all,#REF!,FALSE))</f>
        <v>#REF!</v>
      </c>
      <c r="U351" s="592"/>
      <c r="V351" s="592"/>
      <c r="W351" s="592"/>
      <c r="X351" s="592"/>
      <c r="Y351" s="592"/>
      <c r="Z351" s="592"/>
      <c r="AA351" s="592"/>
      <c r="AB351" s="592" t="e">
        <f>IF(VLOOKUP($A348,c_all,#REF!,FALSE)="","",VLOOKUP($A348,c_all,#REF!,FALSE))</f>
        <v>#REF!</v>
      </c>
      <c r="AC351" s="592"/>
      <c r="AD351" s="592"/>
      <c r="AE351" s="592"/>
      <c r="AF351" s="592"/>
      <c r="AG351" s="592"/>
      <c r="AH351" s="592"/>
      <c r="AI351" s="592"/>
      <c r="AJ351" s="592" t="e">
        <f>IF(VLOOKUP($A348,c_all,#REF!,FALSE)="","",VLOOKUP($A348,c_all,#REF!,FALSE))</f>
        <v>#REF!</v>
      </c>
      <c r="AK351" s="592"/>
      <c r="AL351" s="592"/>
      <c r="AM351" s="592"/>
      <c r="AN351" s="592"/>
      <c r="AO351" s="592"/>
      <c r="AP351" s="592"/>
      <c r="AQ351" s="592"/>
      <c r="AR351" s="593" t="str">
        <f>$AR$264</f>
        <v>単位：人</v>
      </c>
      <c r="AS351" s="593"/>
      <c r="AT351" s="593"/>
      <c r="AU351" s="593"/>
      <c r="AV351" s="593"/>
      <c r="AW351" s="593"/>
      <c r="AX351" s="593"/>
      <c r="AY351" s="593"/>
      <c r="AZ351" s="593"/>
      <c r="BA351" s="593"/>
      <c r="BB351" s="593"/>
      <c r="BC351" s="593"/>
      <c r="BD351" s="594"/>
    </row>
    <row r="352" spans="1:54" ht="15.75" customHeight="1">
      <c r="A352" s="180"/>
      <c r="B352" s="180"/>
      <c r="C352" s="180"/>
      <c r="D352" s="180"/>
      <c r="E352" s="180"/>
      <c r="F352" s="180"/>
      <c r="G352" s="180"/>
      <c r="AP352" s="176"/>
      <c r="AQ352" s="176"/>
      <c r="AR352" s="176"/>
      <c r="AS352" s="176"/>
      <c r="AT352" s="176"/>
      <c r="AU352" s="176"/>
      <c r="AV352" s="176"/>
      <c r="AW352" s="176"/>
      <c r="AX352" s="176"/>
      <c r="AY352" s="176"/>
      <c r="AZ352" s="176"/>
      <c r="BA352" s="176"/>
      <c r="BB352" s="176"/>
    </row>
    <row r="353" spans="1:56" ht="15.75" customHeight="1">
      <c r="A353" s="180"/>
      <c r="B353" s="180"/>
      <c r="C353" s="180"/>
      <c r="D353" s="597" t="str">
        <f>$D$266</f>
        <v>備考</v>
      </c>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7"/>
      <c r="AL353" s="597"/>
      <c r="AM353" s="597"/>
      <c r="AN353" s="597"/>
      <c r="AO353" s="597"/>
      <c r="AP353" s="597"/>
      <c r="AQ353" s="597"/>
      <c r="AR353" s="597"/>
      <c r="AS353" s="597"/>
      <c r="AT353" s="597"/>
      <c r="AU353" s="597"/>
      <c r="AV353" s="597"/>
      <c r="AW353" s="597"/>
      <c r="AX353" s="597"/>
      <c r="AY353" s="597"/>
      <c r="AZ353" s="597"/>
      <c r="BA353" s="597"/>
      <c r="BB353" s="597"/>
      <c r="BC353" s="597"/>
      <c r="BD353" s="597"/>
    </row>
    <row r="354" spans="1:56" ht="15.75" customHeight="1">
      <c r="A354" s="180"/>
      <c r="B354" s="180"/>
      <c r="C354" s="180"/>
      <c r="D354" s="416"/>
      <c r="E354" s="576" t="s">
        <v>336</v>
      </c>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6"/>
      <c r="AL354" s="576"/>
      <c r="AM354" s="576"/>
      <c r="AN354" s="576"/>
      <c r="AO354" s="576"/>
      <c r="AP354" s="576"/>
      <c r="AQ354" s="576"/>
      <c r="AR354" s="576"/>
      <c r="AS354" s="576"/>
      <c r="AT354" s="576"/>
      <c r="AU354" s="576"/>
      <c r="AV354" s="576"/>
      <c r="AW354" s="576"/>
      <c r="AX354" s="576"/>
      <c r="AY354" s="576"/>
      <c r="AZ354" s="576"/>
      <c r="BA354" s="576"/>
      <c r="BB354" s="576"/>
      <c r="BC354" s="576"/>
      <c r="BD354" s="576"/>
    </row>
    <row r="355" spans="1:56" ht="15.75" customHeight="1">
      <c r="A355" s="180"/>
      <c r="B355" s="180"/>
      <c r="C355" s="180"/>
      <c r="D355" s="180"/>
      <c r="E355" s="414"/>
      <c r="F355" s="414"/>
      <c r="G355" s="414"/>
      <c r="H355" s="414"/>
      <c r="I355" s="414"/>
      <c r="J355" s="414"/>
      <c r="K355" s="414"/>
      <c r="L355" s="414"/>
      <c r="M355" s="414"/>
      <c r="N355" s="414"/>
      <c r="O355" s="414"/>
      <c r="P355" s="414"/>
      <c r="Q355" s="414"/>
      <c r="R355" s="414"/>
      <c r="S355" s="414"/>
      <c r="T355" s="414"/>
      <c r="U355" s="414"/>
      <c r="V355" s="414"/>
      <c r="W355" s="414"/>
      <c r="X355" s="414"/>
      <c r="Y355" s="414"/>
      <c r="Z355" s="414"/>
      <c r="AA355" s="414"/>
      <c r="AB355" s="414"/>
      <c r="AC355" s="414"/>
      <c r="AD355" s="414"/>
      <c r="AE355" s="414"/>
      <c r="AF355" s="414"/>
      <c r="AG355" s="414"/>
      <c r="AH355" s="414"/>
      <c r="AI355" s="414"/>
      <c r="AJ355" s="414"/>
      <c r="AK355" s="414"/>
      <c r="AL355" s="414"/>
      <c r="AM355" s="414"/>
      <c r="AN355" s="414"/>
      <c r="AO355" s="414"/>
      <c r="AP355" s="414"/>
      <c r="AQ355" s="414"/>
      <c r="AR355" s="414"/>
      <c r="AS355" s="414"/>
      <c r="AT355" s="414"/>
      <c r="AU355" s="414"/>
      <c r="AV355" s="414"/>
      <c r="AW355" s="414"/>
      <c r="AX355" s="414"/>
      <c r="AY355" s="414"/>
      <c r="AZ355" s="414"/>
      <c r="BA355" s="414"/>
      <c r="BB355" s="414"/>
      <c r="BC355" s="414"/>
      <c r="BD355" s="414"/>
    </row>
    <row r="356" spans="1:56" ht="15.75" customHeight="1">
      <c r="A356" s="180"/>
      <c r="B356" s="180"/>
      <c r="C356" s="180"/>
      <c r="D356" s="180"/>
      <c r="E356" s="414"/>
      <c r="F356" s="414"/>
      <c r="G356" s="414"/>
      <c r="H356" s="414"/>
      <c r="I356" s="414"/>
      <c r="J356" s="414"/>
      <c r="K356" s="414"/>
      <c r="L356" s="414"/>
      <c r="M356" s="414"/>
      <c r="N356" s="414"/>
      <c r="O356" s="414"/>
      <c r="P356" s="414"/>
      <c r="Q356" s="414"/>
      <c r="R356" s="414"/>
      <c r="S356" s="414"/>
      <c r="T356" s="414"/>
      <c r="U356" s="414"/>
      <c r="V356" s="414"/>
      <c r="W356" s="414"/>
      <c r="X356" s="414"/>
      <c r="Y356" s="414"/>
      <c r="Z356" s="414"/>
      <c r="AA356" s="414"/>
      <c r="AB356" s="414"/>
      <c r="AC356" s="414"/>
      <c r="AD356" s="414"/>
      <c r="AE356" s="414"/>
      <c r="AF356" s="414"/>
      <c r="AG356" s="414"/>
      <c r="AH356" s="414"/>
      <c r="AI356" s="414"/>
      <c r="AJ356" s="414"/>
      <c r="AK356" s="414"/>
      <c r="AL356" s="414"/>
      <c r="AM356" s="414"/>
      <c r="AN356" s="414"/>
      <c r="AO356" s="414"/>
      <c r="AP356" s="414"/>
      <c r="AQ356" s="414"/>
      <c r="AR356" s="414"/>
      <c r="AS356" s="414"/>
      <c r="AT356" s="414"/>
      <c r="AU356" s="414"/>
      <c r="AV356" s="414"/>
      <c r="AW356" s="414"/>
      <c r="AX356" s="414"/>
      <c r="AY356" s="414"/>
      <c r="AZ356" s="414"/>
      <c r="BA356" s="414"/>
      <c r="BB356" s="414"/>
      <c r="BC356" s="414"/>
      <c r="BD356" s="414"/>
    </row>
    <row r="357" spans="1:56" ht="15.75" customHeight="1">
      <c r="A357" s="180"/>
      <c r="B357" s="180"/>
      <c r="C357" s="180"/>
      <c r="D357" s="180"/>
      <c r="E357" s="414"/>
      <c r="F357" s="414"/>
      <c r="G357" s="414"/>
      <c r="H357" s="414"/>
      <c r="I357" s="414"/>
      <c r="J357" s="414"/>
      <c r="K357" s="414"/>
      <c r="L357" s="414"/>
      <c r="M357" s="414"/>
      <c r="N357" s="414"/>
      <c r="O357" s="414"/>
      <c r="P357" s="414"/>
      <c r="Q357" s="414"/>
      <c r="R357" s="414"/>
      <c r="S357" s="414"/>
      <c r="T357" s="414"/>
      <c r="U357" s="414"/>
      <c r="V357" s="414"/>
      <c r="W357" s="414"/>
      <c r="X357" s="414"/>
      <c r="Y357" s="414"/>
      <c r="Z357" s="414"/>
      <c r="AA357" s="414"/>
      <c r="AB357" s="414"/>
      <c r="AC357" s="414"/>
      <c r="AD357" s="414"/>
      <c r="AE357" s="414"/>
      <c r="AF357" s="414"/>
      <c r="AG357" s="414"/>
      <c r="AH357" s="414"/>
      <c r="AI357" s="414"/>
      <c r="AJ357" s="414"/>
      <c r="AK357" s="414"/>
      <c r="AL357" s="414"/>
      <c r="AM357" s="414"/>
      <c r="AN357" s="414"/>
      <c r="AO357" s="414"/>
      <c r="AP357" s="414"/>
      <c r="AQ357" s="414"/>
      <c r="AR357" s="414"/>
      <c r="AS357" s="414"/>
      <c r="AT357" s="414"/>
      <c r="AU357" s="414"/>
      <c r="AV357" s="414"/>
      <c r="AW357" s="414"/>
      <c r="AX357" s="414"/>
      <c r="AY357" s="414"/>
      <c r="AZ357" s="414"/>
      <c r="BA357" s="414"/>
      <c r="BB357" s="414"/>
      <c r="BC357" s="414"/>
      <c r="BD357" s="414"/>
    </row>
    <row r="358" spans="1:56" ht="15.75" customHeight="1">
      <c r="A358" s="180"/>
      <c r="B358" s="180"/>
      <c r="C358" s="180"/>
      <c r="D358" s="180"/>
      <c r="E358" s="414"/>
      <c r="F358" s="414"/>
      <c r="G358" s="414"/>
      <c r="H358" s="414"/>
      <c r="I358" s="414"/>
      <c r="J358" s="414"/>
      <c r="K358" s="414"/>
      <c r="L358" s="414"/>
      <c r="M358" s="414"/>
      <c r="N358" s="414"/>
      <c r="O358" s="414"/>
      <c r="P358" s="414"/>
      <c r="Q358" s="414"/>
      <c r="R358" s="414"/>
      <c r="S358" s="414"/>
      <c r="T358" s="414"/>
      <c r="U358" s="414"/>
      <c r="V358" s="414"/>
      <c r="W358" s="414"/>
      <c r="X358" s="414"/>
      <c r="Y358" s="414"/>
      <c r="Z358" s="414"/>
      <c r="AA358" s="414"/>
      <c r="AB358" s="414"/>
      <c r="AC358" s="414"/>
      <c r="AD358" s="414"/>
      <c r="AE358" s="414"/>
      <c r="AF358" s="414"/>
      <c r="AG358" s="414"/>
      <c r="AH358" s="414"/>
      <c r="AI358" s="414"/>
      <c r="AJ358" s="414"/>
      <c r="AK358" s="414"/>
      <c r="AL358" s="414"/>
      <c r="AM358" s="414"/>
      <c r="AN358" s="414"/>
      <c r="AO358" s="414"/>
      <c r="AP358" s="414"/>
      <c r="AQ358" s="414"/>
      <c r="AR358" s="414"/>
      <c r="AS358" s="414"/>
      <c r="AT358" s="414"/>
      <c r="AU358" s="414"/>
      <c r="AV358" s="414"/>
      <c r="AW358" s="414"/>
      <c r="AX358" s="414"/>
      <c r="AY358" s="414"/>
      <c r="AZ358" s="414"/>
      <c r="BA358" s="414"/>
      <c r="BB358" s="414"/>
      <c r="BC358" s="414"/>
      <c r="BD358" s="414"/>
    </row>
    <row r="359" spans="1:56" ht="15.75" customHeight="1">
      <c r="A359" s="180"/>
      <c r="B359" s="180"/>
      <c r="C359" s="180"/>
      <c r="D359" s="180"/>
      <c r="E359" s="414"/>
      <c r="F359" s="414"/>
      <c r="G359" s="414"/>
      <c r="H359" s="414"/>
      <c r="I359" s="414"/>
      <c r="J359" s="414"/>
      <c r="K359" s="414"/>
      <c r="L359" s="414"/>
      <c r="M359" s="414"/>
      <c r="N359" s="414"/>
      <c r="O359" s="414"/>
      <c r="P359" s="414"/>
      <c r="Q359" s="414"/>
      <c r="R359" s="414"/>
      <c r="S359" s="414"/>
      <c r="T359" s="414"/>
      <c r="U359" s="414"/>
      <c r="V359" s="414"/>
      <c r="W359" s="414"/>
      <c r="X359" s="414"/>
      <c r="Y359" s="414"/>
      <c r="Z359" s="414"/>
      <c r="AA359" s="414"/>
      <c r="AB359" s="414"/>
      <c r="AC359" s="414"/>
      <c r="AD359" s="414"/>
      <c r="AE359" s="414"/>
      <c r="AF359" s="414"/>
      <c r="AG359" s="414"/>
      <c r="AH359" s="414"/>
      <c r="AI359" s="414"/>
      <c r="AJ359" s="414"/>
      <c r="AK359" s="414"/>
      <c r="AL359" s="414"/>
      <c r="AM359" s="414"/>
      <c r="AN359" s="414"/>
      <c r="AO359" s="414"/>
      <c r="AP359" s="414"/>
      <c r="AQ359" s="414"/>
      <c r="AR359" s="414"/>
      <c r="AS359" s="414"/>
      <c r="AT359" s="414"/>
      <c r="AU359" s="414"/>
      <c r="AV359" s="414"/>
      <c r="AW359" s="414"/>
      <c r="AX359" s="414"/>
      <c r="AY359" s="414"/>
      <c r="AZ359" s="414"/>
      <c r="BA359" s="414"/>
      <c r="BB359" s="414"/>
      <c r="BC359" s="414"/>
      <c r="BD359" s="414"/>
    </row>
    <row r="360" spans="1:56" ht="15.75" customHeight="1">
      <c r="A360" s="180"/>
      <c r="B360" s="180"/>
      <c r="C360" s="180"/>
      <c r="D360" s="180"/>
      <c r="E360" s="414"/>
      <c r="F360" s="414"/>
      <c r="G360" s="414"/>
      <c r="H360" s="414"/>
      <c r="I360" s="414"/>
      <c r="J360" s="414"/>
      <c r="K360" s="414"/>
      <c r="L360" s="414"/>
      <c r="M360" s="414"/>
      <c r="N360" s="414"/>
      <c r="O360" s="414"/>
      <c r="P360" s="414"/>
      <c r="Q360" s="414"/>
      <c r="R360" s="414"/>
      <c r="S360" s="414"/>
      <c r="T360" s="414"/>
      <c r="U360" s="414"/>
      <c r="V360" s="414"/>
      <c r="W360" s="414"/>
      <c r="X360" s="414"/>
      <c r="Y360" s="414"/>
      <c r="Z360" s="414"/>
      <c r="AA360" s="414"/>
      <c r="AB360" s="414"/>
      <c r="AC360" s="414"/>
      <c r="AD360" s="414"/>
      <c r="AE360" s="414"/>
      <c r="AF360" s="414"/>
      <c r="AG360" s="414"/>
      <c r="AH360" s="414"/>
      <c r="AI360" s="414"/>
      <c r="AJ360" s="414"/>
      <c r="AK360" s="414"/>
      <c r="AL360" s="414"/>
      <c r="AM360" s="414"/>
      <c r="AN360" s="414"/>
      <c r="AO360" s="414"/>
      <c r="AP360" s="414"/>
      <c r="AQ360" s="414"/>
      <c r="AR360" s="414"/>
      <c r="AS360" s="414"/>
      <c r="AT360" s="414"/>
      <c r="AU360" s="414"/>
      <c r="AV360" s="414"/>
      <c r="AW360" s="414"/>
      <c r="AX360" s="414"/>
      <c r="AY360" s="414"/>
      <c r="AZ360" s="414"/>
      <c r="BA360" s="414"/>
      <c r="BB360" s="414"/>
      <c r="BC360" s="414"/>
      <c r="BD360" s="414"/>
    </row>
    <row r="361" spans="1:54" ht="15.75" customHeight="1">
      <c r="A361" s="180"/>
      <c r="B361" s="180"/>
      <c r="C361" s="180"/>
      <c r="D361" s="180"/>
      <c r="E361" s="180"/>
      <c r="F361" s="180"/>
      <c r="G361" s="180"/>
      <c r="AP361" s="176"/>
      <c r="AQ361" s="176"/>
      <c r="AR361" s="176"/>
      <c r="AS361" s="176"/>
      <c r="AT361" s="176"/>
      <c r="AU361" s="176"/>
      <c r="AV361" s="176"/>
      <c r="AW361" s="176"/>
      <c r="AX361" s="176"/>
      <c r="AY361" s="176"/>
      <c r="AZ361" s="176"/>
      <c r="BA361" s="176"/>
      <c r="BB361" s="176"/>
    </row>
    <row r="362" spans="1:54" ht="15.75" customHeight="1">
      <c r="A362" s="556">
        <f>A348+1</f>
        <v>51</v>
      </c>
      <c r="B362" s="556"/>
      <c r="D362" s="607" t="e">
        <f>IF(VLOOKUP($A362,c_all,#REF!,FALSE)="","",VLOOKUP($A362,c_all,#REF!,FALSE))</f>
        <v>#REF!</v>
      </c>
      <c r="E362" s="607"/>
      <c r="F362" s="607"/>
      <c r="G362" s="607"/>
      <c r="H362" s="607"/>
      <c r="I362" s="607"/>
      <c r="J362" s="607"/>
      <c r="K362" s="556" t="e">
        <f>IF(VLOOKUP($A362,c_all,#REF!,FALSE)="","",VLOOKUP($A362,c_all,#REF!,FALSE))</f>
        <v>#REF!</v>
      </c>
      <c r="L362" s="556"/>
      <c r="M362" s="556"/>
      <c r="N362" s="556"/>
      <c r="O362" s="556"/>
      <c r="P362" s="556"/>
      <c r="Q362" s="556"/>
      <c r="R362" s="556"/>
      <c r="S362" s="556"/>
      <c r="T362" s="556"/>
      <c r="U362" s="556"/>
      <c r="V362" s="556"/>
      <c r="W362" s="556" t="e">
        <f>IF(VLOOKUP($A362,c_all,#REF!,FALSE)="","",VLOOKUP($A362,c_all,#REF!,FALSE))</f>
        <v>#REF!</v>
      </c>
      <c r="X362" s="556"/>
      <c r="Y362" s="556"/>
      <c r="Z362" s="556"/>
      <c r="AA362" s="556"/>
      <c r="AB362" s="556"/>
      <c r="AC362" s="556"/>
      <c r="AD362" s="556"/>
      <c r="AE362" s="556"/>
      <c r="AF362" s="556"/>
      <c r="AG362" s="556"/>
      <c r="AH362" s="556"/>
      <c r="AI362" s="600" t="e">
        <f>IF(VLOOKUP($A362,c_all,#REF!,FALSE)="","",VLOOKUP($A362,c_all,#REF!,FALSE))</f>
        <v>#REF!</v>
      </c>
      <c r="AJ362" s="600"/>
      <c r="AK362" s="600"/>
      <c r="AL362" s="600"/>
      <c r="AM362" s="600"/>
      <c r="AN362" s="600"/>
      <c r="AO362" s="600"/>
      <c r="AP362" s="600"/>
      <c r="AQ362" s="600"/>
      <c r="AR362" s="600"/>
      <c r="AS362" s="600"/>
      <c r="AT362" s="600"/>
      <c r="AU362" s="556" t="e">
        <f>VLOOKUP($A362,c_all,#REF!,FALSE)</f>
        <v>#REF!</v>
      </c>
      <c r="AV362" s="556"/>
      <c r="AW362" s="556" t="e">
        <f>VLOOKUP($A362,c_all,#REF!,FALSE)</f>
        <v>#REF!</v>
      </c>
      <c r="AX362" s="556"/>
      <c r="AY362" s="556" t="str">
        <f>$AY$261</f>
        <v>当たり</v>
      </c>
      <c r="AZ362" s="556"/>
      <c r="BA362" s="556"/>
      <c r="BB362" s="556"/>
    </row>
    <row r="363" spans="4:46" ht="15.75" customHeight="1">
      <c r="D363" s="314"/>
      <c r="E363" s="314"/>
      <c r="F363" s="314"/>
      <c r="G363" s="314"/>
      <c r="H363" s="314"/>
      <c r="I363" s="314"/>
      <c r="J363" s="314"/>
      <c r="AI363" s="413"/>
      <c r="AJ363" s="413"/>
      <c r="AK363" s="413"/>
      <c r="AL363" s="413"/>
      <c r="AM363" s="413"/>
      <c r="AN363" s="413"/>
      <c r="AO363" s="413"/>
      <c r="AP363" s="413"/>
      <c r="AQ363" s="413"/>
      <c r="AR363" s="413"/>
      <c r="AS363" s="413"/>
      <c r="AT363" s="413"/>
    </row>
    <row r="364" spans="4:56" ht="15.75" customHeight="1">
      <c r="D364" s="599" t="e">
        <f>#REF!</f>
        <v>#REF!</v>
      </c>
      <c r="E364" s="590"/>
      <c r="F364" s="590"/>
      <c r="G364" s="590"/>
      <c r="H364" s="590"/>
      <c r="I364" s="590"/>
      <c r="J364" s="590"/>
      <c r="K364" s="590"/>
      <c r="L364" s="590" t="e">
        <f>#REF!</f>
        <v>#REF!</v>
      </c>
      <c r="M364" s="590"/>
      <c r="N364" s="590"/>
      <c r="O364" s="590"/>
      <c r="P364" s="590"/>
      <c r="Q364" s="590"/>
      <c r="R364" s="590"/>
      <c r="S364" s="590"/>
      <c r="T364" s="590" t="e">
        <f>#REF!</f>
        <v>#REF!</v>
      </c>
      <c r="U364" s="590"/>
      <c r="V364" s="590"/>
      <c r="W364" s="590"/>
      <c r="X364" s="590"/>
      <c r="Y364" s="590"/>
      <c r="Z364" s="590"/>
      <c r="AA364" s="590"/>
      <c r="AB364" s="590" t="e">
        <f>#REF!</f>
        <v>#REF!</v>
      </c>
      <c r="AC364" s="590"/>
      <c r="AD364" s="590"/>
      <c r="AE364" s="590"/>
      <c r="AF364" s="590"/>
      <c r="AG364" s="590"/>
      <c r="AH364" s="590"/>
      <c r="AI364" s="590"/>
      <c r="AJ364" s="590" t="e">
        <f>#REF!</f>
        <v>#REF!</v>
      </c>
      <c r="AK364" s="590"/>
      <c r="AL364" s="590"/>
      <c r="AM364" s="590"/>
      <c r="AN364" s="590"/>
      <c r="AO364" s="590"/>
      <c r="AP364" s="590"/>
      <c r="AQ364" s="590"/>
      <c r="AR364" s="590" t="str">
        <f>$AR$263</f>
        <v>摘　要</v>
      </c>
      <c r="AS364" s="590"/>
      <c r="AT364" s="590"/>
      <c r="AU364" s="590"/>
      <c r="AV364" s="590"/>
      <c r="AW364" s="590"/>
      <c r="AX364" s="590"/>
      <c r="AY364" s="590"/>
      <c r="AZ364" s="590"/>
      <c r="BA364" s="590"/>
      <c r="BB364" s="590"/>
      <c r="BC364" s="590"/>
      <c r="BD364" s="591"/>
    </row>
    <row r="365" spans="4:56" ht="15.75" customHeight="1">
      <c r="D365" s="598" t="e">
        <f>IF(VLOOKUP($A362,c_all,#REF!,FALSE)="","",VLOOKUP($A362,c_all,#REF!,FALSE))</f>
        <v>#REF!</v>
      </c>
      <c r="E365" s="592"/>
      <c r="F365" s="592"/>
      <c r="G365" s="592"/>
      <c r="H365" s="592"/>
      <c r="I365" s="592"/>
      <c r="J365" s="592"/>
      <c r="K365" s="592"/>
      <c r="L365" s="592" t="e">
        <f>IF(VLOOKUP($A362,c_all,#REF!,FALSE)="","",VLOOKUP($A362,c_all,#REF!,FALSE))</f>
        <v>#REF!</v>
      </c>
      <c r="M365" s="592"/>
      <c r="N365" s="592"/>
      <c r="O365" s="592"/>
      <c r="P365" s="592"/>
      <c r="Q365" s="592"/>
      <c r="R365" s="592"/>
      <c r="S365" s="592"/>
      <c r="T365" s="592" t="e">
        <f>IF(VLOOKUP($A362,c_all,#REF!,FALSE)="","",VLOOKUP($A362,c_all,#REF!,FALSE))</f>
        <v>#REF!</v>
      </c>
      <c r="U365" s="592"/>
      <c r="V365" s="592"/>
      <c r="W365" s="592"/>
      <c r="X365" s="592"/>
      <c r="Y365" s="592"/>
      <c r="Z365" s="592"/>
      <c r="AA365" s="592"/>
      <c r="AB365" s="592" t="e">
        <f>IF(VLOOKUP($A362,c_all,#REF!,FALSE)="","",VLOOKUP($A362,c_all,#REF!,FALSE))</f>
        <v>#REF!</v>
      </c>
      <c r="AC365" s="592"/>
      <c r="AD365" s="592"/>
      <c r="AE365" s="592"/>
      <c r="AF365" s="592"/>
      <c r="AG365" s="592"/>
      <c r="AH365" s="592"/>
      <c r="AI365" s="592"/>
      <c r="AJ365" s="592" t="e">
        <f>IF(VLOOKUP($A362,c_all,#REF!,FALSE)="","",VLOOKUP($A362,c_all,#REF!,FALSE))</f>
        <v>#REF!</v>
      </c>
      <c r="AK365" s="592"/>
      <c r="AL365" s="592"/>
      <c r="AM365" s="592"/>
      <c r="AN365" s="592"/>
      <c r="AO365" s="592"/>
      <c r="AP365" s="592"/>
      <c r="AQ365" s="592"/>
      <c r="AR365" s="593" t="str">
        <f>$AR$264</f>
        <v>単位：人</v>
      </c>
      <c r="AS365" s="593"/>
      <c r="AT365" s="593"/>
      <c r="AU365" s="593"/>
      <c r="AV365" s="593"/>
      <c r="AW365" s="593"/>
      <c r="AX365" s="593"/>
      <c r="AY365" s="593"/>
      <c r="AZ365" s="593"/>
      <c r="BA365" s="593"/>
      <c r="BB365" s="593"/>
      <c r="BC365" s="593"/>
      <c r="BD365" s="594"/>
    </row>
    <row r="366" spans="4:54" ht="15.75" customHeight="1">
      <c r="D366" s="180"/>
      <c r="E366" s="180"/>
      <c r="F366" s="180"/>
      <c r="G366" s="180"/>
      <c r="AP366" s="176"/>
      <c r="AQ366" s="176"/>
      <c r="AR366" s="176"/>
      <c r="AS366" s="176"/>
      <c r="AT366" s="176"/>
      <c r="AU366" s="176"/>
      <c r="AV366" s="176"/>
      <c r="AW366" s="176"/>
      <c r="AX366" s="176"/>
      <c r="AY366" s="176"/>
      <c r="AZ366" s="176"/>
      <c r="BA366" s="176"/>
      <c r="BB366" s="176"/>
    </row>
    <row r="367" spans="4:56" ht="15.75" customHeight="1">
      <c r="D367" s="597" t="str">
        <f>$D$266</f>
        <v>備考</v>
      </c>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597"/>
      <c r="AL367" s="597"/>
      <c r="AM367" s="597"/>
      <c r="AN367" s="597"/>
      <c r="AO367" s="597"/>
      <c r="AP367" s="597"/>
      <c r="AQ367" s="597"/>
      <c r="AR367" s="597"/>
      <c r="AS367" s="597"/>
      <c r="AT367" s="597"/>
      <c r="AU367" s="597"/>
      <c r="AV367" s="597"/>
      <c r="AW367" s="597"/>
      <c r="AX367" s="597"/>
      <c r="AY367" s="597"/>
      <c r="AZ367" s="597"/>
      <c r="BA367" s="597"/>
      <c r="BB367" s="597"/>
      <c r="BC367" s="597"/>
      <c r="BD367" s="597"/>
    </row>
    <row r="368" spans="4:56" ht="15.75" customHeight="1">
      <c r="D368" s="416"/>
      <c r="E368" s="576" t="s">
        <v>512</v>
      </c>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6"/>
      <c r="AL368" s="576"/>
      <c r="AM368" s="576"/>
      <c r="AN368" s="576"/>
      <c r="AO368" s="576"/>
      <c r="AP368" s="576"/>
      <c r="AQ368" s="576"/>
      <c r="AR368" s="576"/>
      <c r="AS368" s="576"/>
      <c r="AT368" s="576"/>
      <c r="AU368" s="576"/>
      <c r="AV368" s="576"/>
      <c r="AW368" s="576"/>
      <c r="AX368" s="576"/>
      <c r="AY368" s="576"/>
      <c r="AZ368" s="576"/>
      <c r="BA368" s="576"/>
      <c r="BB368" s="576"/>
      <c r="BC368" s="576"/>
      <c r="BD368" s="576"/>
    </row>
    <row r="369" spans="4:46" ht="15.75" customHeight="1">
      <c r="D369" s="314"/>
      <c r="E369" s="314"/>
      <c r="F369" s="314"/>
      <c r="G369" s="314"/>
      <c r="H369" s="314"/>
      <c r="I369" s="314"/>
      <c r="J369" s="314"/>
      <c r="AI369" s="413"/>
      <c r="AJ369" s="413"/>
      <c r="AK369" s="413"/>
      <c r="AL369" s="413"/>
      <c r="AM369" s="413"/>
      <c r="AN369" s="413"/>
      <c r="AO369" s="413"/>
      <c r="AP369" s="413"/>
      <c r="AQ369" s="413"/>
      <c r="AR369" s="413"/>
      <c r="AS369" s="413"/>
      <c r="AT369" s="413"/>
    </row>
    <row r="370" spans="4:46" ht="15.75" customHeight="1">
      <c r="D370" s="314"/>
      <c r="E370" s="314"/>
      <c r="F370" s="314"/>
      <c r="G370" s="314"/>
      <c r="H370" s="314"/>
      <c r="I370" s="314"/>
      <c r="J370" s="314"/>
      <c r="AI370" s="413"/>
      <c r="AJ370" s="413"/>
      <c r="AK370" s="413"/>
      <c r="AL370" s="413"/>
      <c r="AM370" s="413"/>
      <c r="AN370" s="413"/>
      <c r="AO370" s="413"/>
      <c r="AP370" s="413"/>
      <c r="AQ370" s="413"/>
      <c r="AR370" s="413"/>
      <c r="AS370" s="413"/>
      <c r="AT370" s="413"/>
    </row>
    <row r="371" spans="4:46" ht="15.75" customHeight="1">
      <c r="D371" s="314"/>
      <c r="E371" s="314"/>
      <c r="F371" s="314"/>
      <c r="G371" s="314"/>
      <c r="H371" s="314"/>
      <c r="I371" s="314"/>
      <c r="J371" s="314"/>
      <c r="AI371" s="413"/>
      <c r="AJ371" s="413"/>
      <c r="AK371" s="413"/>
      <c r="AL371" s="413"/>
      <c r="AM371" s="413"/>
      <c r="AN371" s="413"/>
      <c r="AO371" s="413"/>
      <c r="AP371" s="413"/>
      <c r="AQ371" s="413"/>
      <c r="AR371" s="413"/>
      <c r="AS371" s="413"/>
      <c r="AT371" s="413"/>
    </row>
    <row r="372" spans="1:54" ht="15.75" customHeight="1">
      <c r="A372" s="556">
        <f>A362+1</f>
        <v>52</v>
      </c>
      <c r="B372" s="556"/>
      <c r="D372" s="607" t="e">
        <f>IF(VLOOKUP($A372,c_all,#REF!,FALSE)="","",VLOOKUP($A372,c_all,#REF!,FALSE))</f>
        <v>#REF!</v>
      </c>
      <c r="E372" s="607"/>
      <c r="F372" s="607"/>
      <c r="G372" s="607"/>
      <c r="H372" s="607"/>
      <c r="I372" s="607"/>
      <c r="J372" s="607"/>
      <c r="K372" s="556" t="e">
        <f>IF(VLOOKUP($A372,c_all,#REF!,FALSE)="","",VLOOKUP($A372,c_all,#REF!,FALSE))</f>
        <v>#REF!</v>
      </c>
      <c r="L372" s="556"/>
      <c r="M372" s="556"/>
      <c r="N372" s="556"/>
      <c r="O372" s="556"/>
      <c r="P372" s="556"/>
      <c r="Q372" s="556"/>
      <c r="R372" s="556"/>
      <c r="S372" s="556"/>
      <c r="T372" s="556"/>
      <c r="U372" s="556"/>
      <c r="V372" s="556"/>
      <c r="W372" s="556" t="e">
        <f>IF(VLOOKUP($A372,c_all,#REF!,FALSE)="","",VLOOKUP($A372,c_all,#REF!,FALSE))</f>
        <v>#REF!</v>
      </c>
      <c r="X372" s="556"/>
      <c r="Y372" s="556"/>
      <c r="Z372" s="556"/>
      <c r="AA372" s="556"/>
      <c r="AB372" s="556"/>
      <c r="AC372" s="556"/>
      <c r="AD372" s="556"/>
      <c r="AE372" s="556"/>
      <c r="AF372" s="556"/>
      <c r="AG372" s="556"/>
      <c r="AH372" s="556"/>
      <c r="AI372" s="600" t="e">
        <f>IF(VLOOKUP($A372,c_all,#REF!,FALSE)="","",VLOOKUP($A372,c_all,#REF!,FALSE))</f>
        <v>#REF!</v>
      </c>
      <c r="AJ372" s="600"/>
      <c r="AK372" s="600"/>
      <c r="AL372" s="600"/>
      <c r="AM372" s="600"/>
      <c r="AN372" s="600"/>
      <c r="AO372" s="600"/>
      <c r="AP372" s="600"/>
      <c r="AQ372" s="600"/>
      <c r="AR372" s="600"/>
      <c r="AS372" s="600"/>
      <c r="AT372" s="600"/>
      <c r="AU372" s="556" t="e">
        <f>VLOOKUP($A372,c_all,#REF!,FALSE)</f>
        <v>#REF!</v>
      </c>
      <c r="AV372" s="556"/>
      <c r="AW372" s="556" t="e">
        <f>VLOOKUP($A372,c_all,#REF!,FALSE)</f>
        <v>#REF!</v>
      </c>
      <c r="AX372" s="556"/>
      <c r="AY372" s="556" t="str">
        <f>$AY$261</f>
        <v>当たり</v>
      </c>
      <c r="AZ372" s="556"/>
      <c r="BA372" s="556"/>
      <c r="BB372" s="556"/>
    </row>
    <row r="373" spans="4:46" ht="15.75" customHeight="1">
      <c r="D373" s="314"/>
      <c r="E373" s="314"/>
      <c r="F373" s="314"/>
      <c r="G373" s="314"/>
      <c r="H373" s="314"/>
      <c r="I373" s="314"/>
      <c r="J373" s="314"/>
      <c r="AI373" s="413"/>
      <c r="AJ373" s="413"/>
      <c r="AK373" s="413"/>
      <c r="AL373" s="413"/>
      <c r="AM373" s="413"/>
      <c r="AN373" s="413"/>
      <c r="AO373" s="413"/>
      <c r="AP373" s="413"/>
      <c r="AQ373" s="413"/>
      <c r="AR373" s="413"/>
      <c r="AS373" s="413"/>
      <c r="AT373" s="413"/>
    </row>
    <row r="374" spans="4:56" ht="15.75" customHeight="1">
      <c r="D374" s="685" t="e">
        <f>#REF!</f>
        <v>#REF!</v>
      </c>
      <c r="E374" s="616"/>
      <c r="F374" s="616"/>
      <c r="G374" s="616"/>
      <c r="H374" s="616"/>
      <c r="I374" s="616"/>
      <c r="J374" s="616"/>
      <c r="K374" s="616"/>
      <c r="L374" s="616"/>
      <c r="M374" s="617"/>
      <c r="N374" s="615" t="e">
        <f>#REF!</f>
        <v>#REF!</v>
      </c>
      <c r="O374" s="616"/>
      <c r="P374" s="616"/>
      <c r="Q374" s="616"/>
      <c r="R374" s="616"/>
      <c r="S374" s="616"/>
      <c r="T374" s="616"/>
      <c r="U374" s="616"/>
      <c r="V374" s="616"/>
      <c r="W374" s="617"/>
      <c r="X374" s="615" t="e">
        <f>#REF!</f>
        <v>#REF!</v>
      </c>
      <c r="Y374" s="616"/>
      <c r="Z374" s="616"/>
      <c r="AA374" s="616"/>
      <c r="AB374" s="616"/>
      <c r="AC374" s="616"/>
      <c r="AD374" s="616"/>
      <c r="AE374" s="616"/>
      <c r="AF374" s="616"/>
      <c r="AG374" s="617"/>
      <c r="AH374" s="615" t="e">
        <f>#REF!</f>
        <v>#REF!</v>
      </c>
      <c r="AI374" s="616"/>
      <c r="AJ374" s="616"/>
      <c r="AK374" s="616"/>
      <c r="AL374" s="616"/>
      <c r="AM374" s="616"/>
      <c r="AN374" s="616"/>
      <c r="AO374" s="616"/>
      <c r="AP374" s="616"/>
      <c r="AQ374" s="617"/>
      <c r="AR374" s="590" t="str">
        <f>$AR$263</f>
        <v>摘　要</v>
      </c>
      <c r="AS374" s="590"/>
      <c r="AT374" s="590"/>
      <c r="AU374" s="590"/>
      <c r="AV374" s="590"/>
      <c r="AW374" s="590"/>
      <c r="AX374" s="590"/>
      <c r="AY374" s="590"/>
      <c r="AZ374" s="590"/>
      <c r="BA374" s="590"/>
      <c r="BB374" s="590"/>
      <c r="BC374" s="590"/>
      <c r="BD374" s="591"/>
    </row>
    <row r="375" spans="4:56" ht="15.75" customHeight="1">
      <c r="D375" s="683" t="s">
        <v>571</v>
      </c>
      <c r="E375" s="684"/>
      <c r="F375" s="684"/>
      <c r="G375" s="684"/>
      <c r="H375" s="684"/>
      <c r="I375" s="684"/>
      <c r="J375" s="684"/>
      <c r="K375" s="684"/>
      <c r="L375" s="684"/>
      <c r="M375" s="684"/>
      <c r="N375" s="596" t="s">
        <v>572</v>
      </c>
      <c r="O375" s="596"/>
      <c r="P375" s="596"/>
      <c r="Q375" s="596"/>
      <c r="R375" s="596"/>
      <c r="S375" s="596"/>
      <c r="T375" s="596"/>
      <c r="U375" s="596"/>
      <c r="V375" s="596"/>
      <c r="W375" s="596"/>
      <c r="X375" s="596" t="s">
        <v>573</v>
      </c>
      <c r="Y375" s="596"/>
      <c r="Z375" s="596"/>
      <c r="AA375" s="596"/>
      <c r="AB375" s="596"/>
      <c r="AC375" s="596"/>
      <c r="AD375" s="596"/>
      <c r="AE375" s="596"/>
      <c r="AF375" s="596"/>
      <c r="AG375" s="596"/>
      <c r="AH375" s="596" t="s">
        <v>22</v>
      </c>
      <c r="AI375" s="596"/>
      <c r="AJ375" s="596"/>
      <c r="AK375" s="596"/>
      <c r="AL375" s="596"/>
      <c r="AM375" s="596"/>
      <c r="AN375" s="596"/>
      <c r="AO375" s="596"/>
      <c r="AP375" s="596"/>
      <c r="AQ375" s="596"/>
      <c r="AR375" s="601"/>
      <c r="AS375" s="602"/>
      <c r="AT375" s="602"/>
      <c r="AU375" s="602"/>
      <c r="AV375" s="602"/>
      <c r="AW375" s="602"/>
      <c r="AX375" s="602"/>
      <c r="AY375" s="602"/>
      <c r="AZ375" s="602"/>
      <c r="BA375" s="602"/>
      <c r="BB375" s="602"/>
      <c r="BC375" s="602"/>
      <c r="BD375" s="603"/>
    </row>
    <row r="376" spans="4:56" ht="15.75" customHeight="1">
      <c r="D376" s="682" t="e">
        <f>IF(VLOOKUP($A372,c_all,#REF!,FALSE)="","",VLOOKUP($A372,c_all,#REF!,FALSE))</f>
        <v>#REF!</v>
      </c>
      <c r="E376" s="619"/>
      <c r="F376" s="619"/>
      <c r="G376" s="619"/>
      <c r="H376" s="619"/>
      <c r="I376" s="619"/>
      <c r="J376" s="619"/>
      <c r="K376" s="619"/>
      <c r="L376" s="619"/>
      <c r="M376" s="620"/>
      <c r="N376" s="612" t="e">
        <f>IF(VLOOKUP($A372,c_all,#REF!,FALSE)="","",VLOOKUP($A372,c_all,#REF!,FALSE))</f>
        <v>#REF!</v>
      </c>
      <c r="O376" s="613"/>
      <c r="P376" s="613"/>
      <c r="Q376" s="613"/>
      <c r="R376" s="613"/>
      <c r="S376" s="613"/>
      <c r="T376" s="613"/>
      <c r="U376" s="613"/>
      <c r="V376" s="613"/>
      <c r="W376" s="614"/>
      <c r="X376" s="612" t="e">
        <f>IF(VLOOKUP($A372,c_all,#REF!,FALSE)="","",VLOOKUP($A372,c_all,#REF!,FALSE))</f>
        <v>#REF!</v>
      </c>
      <c r="Y376" s="613"/>
      <c r="Z376" s="613"/>
      <c r="AA376" s="613"/>
      <c r="AB376" s="613"/>
      <c r="AC376" s="613"/>
      <c r="AD376" s="613"/>
      <c r="AE376" s="613"/>
      <c r="AF376" s="613"/>
      <c r="AG376" s="614"/>
      <c r="AH376" s="618" t="e">
        <f>IF(VLOOKUP($A372,c_all,#REF!,FALSE)="","",VLOOKUP($A372,c_all,#REF!,FALSE))</f>
        <v>#REF!</v>
      </c>
      <c r="AI376" s="619"/>
      <c r="AJ376" s="619"/>
      <c r="AK376" s="619"/>
      <c r="AL376" s="619"/>
      <c r="AM376" s="619"/>
      <c r="AN376" s="619"/>
      <c r="AO376" s="619"/>
      <c r="AP376" s="619"/>
      <c r="AQ376" s="620"/>
      <c r="AR376" s="604"/>
      <c r="AS376" s="605"/>
      <c r="AT376" s="605"/>
      <c r="AU376" s="605"/>
      <c r="AV376" s="605"/>
      <c r="AW376" s="605"/>
      <c r="AX376" s="605"/>
      <c r="AY376" s="605"/>
      <c r="AZ376" s="605"/>
      <c r="BA376" s="605"/>
      <c r="BB376" s="605"/>
      <c r="BC376" s="605"/>
      <c r="BD376" s="606"/>
    </row>
    <row r="377" spans="4:54" ht="15.75" customHeight="1">
      <c r="D377" s="180"/>
      <c r="E377" s="180"/>
      <c r="F377" s="180"/>
      <c r="G377" s="180"/>
      <c r="AP377" s="176"/>
      <c r="AQ377" s="176"/>
      <c r="AR377" s="176"/>
      <c r="AS377" s="176"/>
      <c r="AT377" s="176"/>
      <c r="AU377" s="176"/>
      <c r="AV377" s="176"/>
      <c r="AW377" s="176"/>
      <c r="AX377" s="176"/>
      <c r="AY377" s="176"/>
      <c r="AZ377" s="176"/>
      <c r="BA377" s="176"/>
      <c r="BB377" s="176"/>
    </row>
    <row r="378" spans="4:56" ht="15.75" customHeight="1">
      <c r="D378" s="597" t="str">
        <f>$D$266</f>
        <v>備考</v>
      </c>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7"/>
      <c r="AL378" s="597"/>
      <c r="AM378" s="597"/>
      <c r="AN378" s="597"/>
      <c r="AO378" s="597"/>
      <c r="AP378" s="597"/>
      <c r="AQ378" s="597"/>
      <c r="AR378" s="597"/>
      <c r="AS378" s="597"/>
      <c r="AT378" s="597"/>
      <c r="AU378" s="597"/>
      <c r="AV378" s="597"/>
      <c r="AW378" s="597"/>
      <c r="AX378" s="597"/>
      <c r="AY378" s="597"/>
      <c r="AZ378" s="597"/>
      <c r="BA378" s="597"/>
      <c r="BB378" s="597"/>
      <c r="BC378" s="597"/>
      <c r="BD378" s="597"/>
    </row>
    <row r="379" spans="5:56" s="415" customFormat="1" ht="15.75" customHeight="1">
      <c r="E379" s="415">
        <v>1</v>
      </c>
      <c r="G379" s="576" t="s">
        <v>23</v>
      </c>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6"/>
      <c r="AL379" s="576"/>
      <c r="AM379" s="576"/>
      <c r="AN379" s="576"/>
      <c r="AO379" s="576"/>
      <c r="AP379" s="576"/>
      <c r="AQ379" s="576"/>
      <c r="AR379" s="576"/>
      <c r="AS379" s="576"/>
      <c r="AT379" s="576"/>
      <c r="AU379" s="576"/>
      <c r="AV379" s="576"/>
      <c r="AW379" s="576"/>
      <c r="AX379" s="576"/>
      <c r="AY379" s="576"/>
      <c r="AZ379" s="576"/>
      <c r="BA379" s="576"/>
      <c r="BB379" s="576"/>
      <c r="BC379" s="576"/>
      <c r="BD379" s="576"/>
    </row>
    <row r="380" spans="7:56" s="415" customFormat="1" ht="15.75" customHeight="1">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6"/>
      <c r="AL380" s="576"/>
      <c r="AM380" s="576"/>
      <c r="AN380" s="576"/>
      <c r="AO380" s="576"/>
      <c r="AP380" s="576"/>
      <c r="AQ380" s="576"/>
      <c r="AR380" s="576"/>
      <c r="AS380" s="576"/>
      <c r="AT380" s="576"/>
      <c r="AU380" s="576"/>
      <c r="AV380" s="576"/>
      <c r="AW380" s="576"/>
      <c r="AX380" s="576"/>
      <c r="AY380" s="576"/>
      <c r="AZ380" s="576"/>
      <c r="BA380" s="576"/>
      <c r="BB380" s="576"/>
      <c r="BC380" s="576"/>
      <c r="BD380" s="576"/>
    </row>
    <row r="381" spans="5:56" s="415" customFormat="1" ht="15.75" customHeight="1">
      <c r="E381" s="415">
        <v>2</v>
      </c>
      <c r="G381" s="576" t="s">
        <v>138</v>
      </c>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6"/>
      <c r="AL381" s="576"/>
      <c r="AM381" s="576"/>
      <c r="AN381" s="576"/>
      <c r="AO381" s="576"/>
      <c r="AP381" s="576"/>
      <c r="AQ381" s="576"/>
      <c r="AR381" s="576"/>
      <c r="AS381" s="576"/>
      <c r="AT381" s="576"/>
      <c r="AU381" s="576"/>
      <c r="AV381" s="576"/>
      <c r="AW381" s="576"/>
      <c r="AX381" s="576"/>
      <c r="AY381" s="576"/>
      <c r="AZ381" s="576"/>
      <c r="BA381" s="576"/>
      <c r="BB381" s="576"/>
      <c r="BC381" s="576"/>
      <c r="BD381" s="576"/>
    </row>
    <row r="382" spans="4:56" ht="15.75" customHeight="1">
      <c r="D382" s="416"/>
      <c r="E382" s="414"/>
      <c r="F382" s="414"/>
      <c r="G382" s="414"/>
      <c r="H382" s="414"/>
      <c r="I382" s="414"/>
      <c r="J382" s="414"/>
      <c r="K382" s="414"/>
      <c r="L382" s="414"/>
      <c r="M382" s="414"/>
      <c r="N382" s="414"/>
      <c r="O382" s="414"/>
      <c r="P382" s="414"/>
      <c r="Q382" s="414"/>
      <c r="R382" s="414"/>
      <c r="S382" s="414"/>
      <c r="T382" s="414"/>
      <c r="U382" s="414"/>
      <c r="V382" s="414"/>
      <c r="W382" s="414"/>
      <c r="X382" s="414"/>
      <c r="Y382" s="414"/>
      <c r="Z382" s="414"/>
      <c r="AA382" s="414"/>
      <c r="AB382" s="414"/>
      <c r="AC382" s="414"/>
      <c r="AD382" s="414"/>
      <c r="AE382" s="414"/>
      <c r="AF382" s="414"/>
      <c r="AG382" s="414"/>
      <c r="AH382" s="414"/>
      <c r="AI382" s="414"/>
      <c r="AJ382" s="414"/>
      <c r="AK382" s="414"/>
      <c r="AL382" s="414"/>
      <c r="AM382" s="414"/>
      <c r="AN382" s="414"/>
      <c r="AO382" s="414"/>
      <c r="AP382" s="414"/>
      <c r="AQ382" s="414"/>
      <c r="AR382" s="414"/>
      <c r="AS382" s="414"/>
      <c r="AT382" s="414"/>
      <c r="AU382" s="414"/>
      <c r="AV382" s="414"/>
      <c r="AW382" s="414"/>
      <c r="AX382" s="414"/>
      <c r="AY382" s="414"/>
      <c r="AZ382" s="414"/>
      <c r="BA382" s="414"/>
      <c r="BB382" s="414"/>
      <c r="BC382" s="414"/>
      <c r="BD382" s="414"/>
    </row>
  </sheetData>
  <sheetProtection/>
  <mergeCells count="486">
    <mergeCell ref="AU329:AV329"/>
    <mergeCell ref="AJ313:AQ313"/>
    <mergeCell ref="AU310:AV310"/>
    <mergeCell ref="AU320:AV320"/>
    <mergeCell ref="AI261:AT261"/>
    <mergeCell ref="AI274:AT274"/>
    <mergeCell ref="G268:BD268"/>
    <mergeCell ref="G269:BD269"/>
    <mergeCell ref="D283:J283"/>
    <mergeCell ref="D277:K277"/>
    <mergeCell ref="D285:K285"/>
    <mergeCell ref="D234:E234"/>
    <mergeCell ref="G234:BE234"/>
    <mergeCell ref="D240:E240"/>
    <mergeCell ref="G240:BE240"/>
    <mergeCell ref="D237:E237"/>
    <mergeCell ref="G237:BE237"/>
    <mergeCell ref="E238:G238"/>
    <mergeCell ref="H238:BE238"/>
    <mergeCell ref="T277:AA277"/>
    <mergeCell ref="E280:BD280"/>
    <mergeCell ref="K274:V274"/>
    <mergeCell ref="AI329:AT329"/>
    <mergeCell ref="AJ312:AQ312"/>
    <mergeCell ref="AW362:AX362"/>
    <mergeCell ref="AW283:AX283"/>
    <mergeCell ref="AW292:AX292"/>
    <mergeCell ref="AW338:AX338"/>
    <mergeCell ref="AW310:AX310"/>
    <mergeCell ref="AW320:AX320"/>
    <mergeCell ref="AW329:AX329"/>
    <mergeCell ref="AR312:BD312"/>
    <mergeCell ref="AR350:BD350"/>
    <mergeCell ref="E307:BD307"/>
    <mergeCell ref="AY283:BB283"/>
    <mergeCell ref="AY292:BB292"/>
    <mergeCell ref="AW348:AX348"/>
    <mergeCell ref="AI301:AT301"/>
    <mergeCell ref="AI310:AT310"/>
    <mergeCell ref="AI320:AT320"/>
    <mergeCell ref="AY329:BB329"/>
    <mergeCell ref="AY320:BB320"/>
    <mergeCell ref="D362:J362"/>
    <mergeCell ref="D372:J372"/>
    <mergeCell ref="AU261:AV261"/>
    <mergeCell ref="AW301:AX301"/>
    <mergeCell ref="D288:BD288"/>
    <mergeCell ref="W292:AH292"/>
    <mergeCell ref="K283:V283"/>
    <mergeCell ref="K292:V292"/>
    <mergeCell ref="AJ263:AQ263"/>
    <mergeCell ref="AJ264:AQ264"/>
    <mergeCell ref="AW261:AX261"/>
    <mergeCell ref="AW274:AX274"/>
    <mergeCell ref="D266:BD266"/>
    <mergeCell ref="D348:J348"/>
    <mergeCell ref="D279:BD279"/>
    <mergeCell ref="W283:AH283"/>
    <mergeCell ref="AY301:BB301"/>
    <mergeCell ref="AY310:BB310"/>
    <mergeCell ref="L263:S263"/>
    <mergeCell ref="L264:S264"/>
    <mergeCell ref="D263:K263"/>
    <mergeCell ref="D264:K264"/>
    <mergeCell ref="G270:BD271"/>
    <mergeCell ref="T263:AA263"/>
    <mergeCell ref="T264:AA264"/>
    <mergeCell ref="AB264:AI264"/>
    <mergeCell ref="AR263:BD263"/>
    <mergeCell ref="AR264:BD264"/>
    <mergeCell ref="AB263:AI263"/>
    <mergeCell ref="G267:BD267"/>
    <mergeCell ref="W372:AH372"/>
    <mergeCell ref="K338:V338"/>
    <mergeCell ref="D310:J310"/>
    <mergeCell ref="D320:J320"/>
    <mergeCell ref="D329:J329"/>
    <mergeCell ref="D338:J338"/>
    <mergeCell ref="T332:AA332"/>
    <mergeCell ref="D312:K312"/>
    <mergeCell ref="W310:AH310"/>
    <mergeCell ref="W320:AH320"/>
    <mergeCell ref="D353:BD353"/>
    <mergeCell ref="E354:BD354"/>
    <mergeCell ref="D364:K364"/>
    <mergeCell ref="T351:AA351"/>
    <mergeCell ref="AB351:AI351"/>
    <mergeCell ref="T364:AA364"/>
    <mergeCell ref="AB364:AI364"/>
    <mergeCell ref="AJ364:AQ364"/>
    <mergeCell ref="AR364:BD364"/>
    <mergeCell ref="W362:AH362"/>
    <mergeCell ref="L364:S364"/>
    <mergeCell ref="AI348:AT348"/>
    <mergeCell ref="H232:BE232"/>
    <mergeCell ref="K348:V348"/>
    <mergeCell ref="K362:V362"/>
    <mergeCell ref="T341:AA341"/>
    <mergeCell ref="AB341:AI341"/>
    <mergeCell ref="AJ341:AQ341"/>
    <mergeCell ref="L351:S351"/>
    <mergeCell ref="AJ351:AQ351"/>
    <mergeCell ref="E199:G199"/>
    <mergeCell ref="H199:BE199"/>
    <mergeCell ref="C227:E227"/>
    <mergeCell ref="F227:BE227"/>
    <mergeCell ref="E223:G223"/>
    <mergeCell ref="H223:BE224"/>
    <mergeCell ref="E225:G225"/>
    <mergeCell ref="H225:BE225"/>
    <mergeCell ref="E220:G220"/>
    <mergeCell ref="H220:BE220"/>
    <mergeCell ref="K301:V301"/>
    <mergeCell ref="K310:V310"/>
    <mergeCell ref="K320:V320"/>
    <mergeCell ref="AY261:BB261"/>
    <mergeCell ref="AY274:BB274"/>
    <mergeCell ref="D274:J274"/>
    <mergeCell ref="W274:AH274"/>
    <mergeCell ref="D261:J261"/>
    <mergeCell ref="K261:V261"/>
    <mergeCell ref="W261:AH261"/>
    <mergeCell ref="E198:G198"/>
    <mergeCell ref="H198:BE198"/>
    <mergeCell ref="AJ340:AQ340"/>
    <mergeCell ref="AR340:BD340"/>
    <mergeCell ref="D340:K340"/>
    <mergeCell ref="L340:S340"/>
    <mergeCell ref="T340:AA340"/>
    <mergeCell ref="E235:G235"/>
    <mergeCell ref="H235:BE235"/>
    <mergeCell ref="AB312:AI312"/>
    <mergeCell ref="E194:G194"/>
    <mergeCell ref="H194:BE194"/>
    <mergeCell ref="D196:E196"/>
    <mergeCell ref="G196:BE196"/>
    <mergeCell ref="E197:G197"/>
    <mergeCell ref="H197:BE197"/>
    <mergeCell ref="D228:E228"/>
    <mergeCell ref="G228:BE228"/>
    <mergeCell ref="D191:E191"/>
    <mergeCell ref="G191:BE191"/>
    <mergeCell ref="E192:G192"/>
    <mergeCell ref="H192:BE192"/>
    <mergeCell ref="E193:G193"/>
    <mergeCell ref="H193:BE193"/>
    <mergeCell ref="D187:E187"/>
    <mergeCell ref="G187:BE187"/>
    <mergeCell ref="E188:G188"/>
    <mergeCell ref="H188:BE188"/>
    <mergeCell ref="E189:G189"/>
    <mergeCell ref="H189:BE189"/>
    <mergeCell ref="E179:G179"/>
    <mergeCell ref="H179:BE179"/>
    <mergeCell ref="H180:BE183"/>
    <mergeCell ref="E184:G184"/>
    <mergeCell ref="H184:BE184"/>
    <mergeCell ref="H185:BE185"/>
    <mergeCell ref="E229:G229"/>
    <mergeCell ref="E232:G232"/>
    <mergeCell ref="H229:BE229"/>
    <mergeCell ref="E230:G230"/>
    <mergeCell ref="H230:BE230"/>
    <mergeCell ref="E231:G231"/>
    <mergeCell ref="H231:BE231"/>
    <mergeCell ref="H115:O117"/>
    <mergeCell ref="P115:R117"/>
    <mergeCell ref="S121:V123"/>
    <mergeCell ref="W121:X123"/>
    <mergeCell ref="Y121:AW123"/>
    <mergeCell ref="D222:E222"/>
    <mergeCell ref="G222:BE222"/>
    <mergeCell ref="D168:E168"/>
    <mergeCell ref="G168:BE168"/>
    <mergeCell ref="H169:BE170"/>
    <mergeCell ref="E174:G174"/>
    <mergeCell ref="E177:G177"/>
    <mergeCell ref="H177:BE177"/>
    <mergeCell ref="G160:BE160"/>
    <mergeCell ref="H161:BE162"/>
    <mergeCell ref="D164:E164"/>
    <mergeCell ref="G164:BE164"/>
    <mergeCell ref="D173:E173"/>
    <mergeCell ref="G173:BE173"/>
    <mergeCell ref="A210:B210"/>
    <mergeCell ref="D210:BE210"/>
    <mergeCell ref="A158:B158"/>
    <mergeCell ref="D158:BE158"/>
    <mergeCell ref="C159:E159"/>
    <mergeCell ref="F159:BE159"/>
    <mergeCell ref="D160:E160"/>
    <mergeCell ref="C172:E172"/>
    <mergeCell ref="F172:BE172"/>
    <mergeCell ref="H175:BE176"/>
    <mergeCell ref="F79:BE79"/>
    <mergeCell ref="G80:BE80"/>
    <mergeCell ref="G94:BE94"/>
    <mergeCell ref="E121:G123"/>
    <mergeCell ref="H121:O123"/>
    <mergeCell ref="P121:R123"/>
    <mergeCell ref="S118:V120"/>
    <mergeCell ref="AX115:BE117"/>
    <mergeCell ref="Y118:AW120"/>
    <mergeCell ref="AX118:BE120"/>
    <mergeCell ref="K86:BE86"/>
    <mergeCell ref="G88:BE88"/>
    <mergeCell ref="E89:G89"/>
    <mergeCell ref="H89:BE89"/>
    <mergeCell ref="I90:BE92"/>
    <mergeCell ref="H146:BE146"/>
    <mergeCell ref="D94:E94"/>
    <mergeCell ref="W115:X117"/>
    <mergeCell ref="E118:G120"/>
    <mergeCell ref="H118:O120"/>
    <mergeCell ref="AB350:AI350"/>
    <mergeCell ref="D341:K341"/>
    <mergeCell ref="L341:S341"/>
    <mergeCell ref="AJ350:AQ350"/>
    <mergeCell ref="E81:G81"/>
    <mergeCell ref="H81:BE81"/>
    <mergeCell ref="I82:BE82"/>
    <mergeCell ref="D145:E145"/>
    <mergeCell ref="G145:BE145"/>
    <mergeCell ref="E83:G83"/>
    <mergeCell ref="D365:K365"/>
    <mergeCell ref="L365:S365"/>
    <mergeCell ref="T365:AA365"/>
    <mergeCell ref="AB365:AI365"/>
    <mergeCell ref="AR341:BD341"/>
    <mergeCell ref="D343:BD343"/>
    <mergeCell ref="E344:BD345"/>
    <mergeCell ref="D350:K350"/>
    <mergeCell ref="L350:S350"/>
    <mergeCell ref="T350:AA350"/>
    <mergeCell ref="AR374:BD374"/>
    <mergeCell ref="AH374:AQ374"/>
    <mergeCell ref="X374:AG374"/>
    <mergeCell ref="D367:BD367"/>
    <mergeCell ref="E368:BD368"/>
    <mergeCell ref="D374:M374"/>
    <mergeCell ref="AI372:AT372"/>
    <mergeCell ref="AW372:AX372"/>
    <mergeCell ref="AY372:BB372"/>
    <mergeCell ref="K372:V372"/>
    <mergeCell ref="A257:BG258"/>
    <mergeCell ref="D304:K304"/>
    <mergeCell ref="AB286:AI286"/>
    <mergeCell ref="A329:B329"/>
    <mergeCell ref="AU274:AV274"/>
    <mergeCell ref="AU283:AV283"/>
    <mergeCell ref="AU292:AV292"/>
    <mergeCell ref="AU301:AV301"/>
    <mergeCell ref="E289:BD289"/>
    <mergeCell ref="K329:V329"/>
    <mergeCell ref="D376:M376"/>
    <mergeCell ref="D375:M375"/>
    <mergeCell ref="L312:S312"/>
    <mergeCell ref="T312:AA312"/>
    <mergeCell ref="D313:K313"/>
    <mergeCell ref="L313:S313"/>
    <mergeCell ref="D315:BD315"/>
    <mergeCell ref="E316:BD317"/>
    <mergeCell ref="D322:K322"/>
    <mergeCell ref="AH375:AQ375"/>
    <mergeCell ref="D219:E219"/>
    <mergeCell ref="G219:BE219"/>
    <mergeCell ref="O136:S137"/>
    <mergeCell ref="E136:N137"/>
    <mergeCell ref="D139:E139"/>
    <mergeCell ref="G139:BE139"/>
    <mergeCell ref="H140:BE140"/>
    <mergeCell ref="E142:N143"/>
    <mergeCell ref="O142:S143"/>
    <mergeCell ref="E141:H141"/>
    <mergeCell ref="E215:G215"/>
    <mergeCell ref="E216:G216"/>
    <mergeCell ref="E217:G217"/>
    <mergeCell ref="H215:BE215"/>
    <mergeCell ref="H216:BE216"/>
    <mergeCell ref="H217:BE217"/>
    <mergeCell ref="H213:BE214"/>
    <mergeCell ref="J141:BE141"/>
    <mergeCell ref="C211:E211"/>
    <mergeCell ref="F211:BE211"/>
    <mergeCell ref="D212:E212"/>
    <mergeCell ref="G212:BE212"/>
    <mergeCell ref="E213:G213"/>
    <mergeCell ref="H174:BE174"/>
    <mergeCell ref="H178:BE178"/>
    <mergeCell ref="H165:BE166"/>
    <mergeCell ref="D129:E129"/>
    <mergeCell ref="G129:BE129"/>
    <mergeCell ref="H130:BE130"/>
    <mergeCell ref="D132:E132"/>
    <mergeCell ref="G132:BE132"/>
    <mergeCell ref="J135:BE135"/>
    <mergeCell ref="H133:BE134"/>
    <mergeCell ref="E135:H135"/>
    <mergeCell ref="A6:R8"/>
    <mergeCell ref="Q67:V68"/>
    <mergeCell ref="D108:E108"/>
    <mergeCell ref="G108:BE108"/>
    <mergeCell ref="AW64:BB65"/>
    <mergeCell ref="Q76:AG77"/>
    <mergeCell ref="I84:BE84"/>
    <mergeCell ref="K85:BE85"/>
    <mergeCell ref="I86:J86"/>
    <mergeCell ref="D88:E88"/>
    <mergeCell ref="A106:B106"/>
    <mergeCell ref="D106:BE106"/>
    <mergeCell ref="C107:E107"/>
    <mergeCell ref="F107:BE107"/>
    <mergeCell ref="AA64:AG65"/>
    <mergeCell ref="AA70:AG71"/>
    <mergeCell ref="AA74:AG75"/>
    <mergeCell ref="D80:E80"/>
    <mergeCell ref="I85:J85"/>
    <mergeCell ref="H83:BE83"/>
    <mergeCell ref="AX124:BE126"/>
    <mergeCell ref="D100:E100"/>
    <mergeCell ref="G100:BE100"/>
    <mergeCell ref="E101:G101"/>
    <mergeCell ref="H101:BE102"/>
    <mergeCell ref="E103:G103"/>
    <mergeCell ref="H103:BE104"/>
    <mergeCell ref="AX113:BE114"/>
    <mergeCell ref="P118:R120"/>
    <mergeCell ref="E115:G117"/>
    <mergeCell ref="Y113:AW114"/>
    <mergeCell ref="W118:X120"/>
    <mergeCell ref="Y115:AW117"/>
    <mergeCell ref="S115:V117"/>
    <mergeCell ref="E124:G126"/>
    <mergeCell ref="H124:O126"/>
    <mergeCell ref="P124:R126"/>
    <mergeCell ref="S124:V126"/>
    <mergeCell ref="W124:X126"/>
    <mergeCell ref="Y124:AW126"/>
    <mergeCell ref="D378:BD378"/>
    <mergeCell ref="AH376:AQ376"/>
    <mergeCell ref="G381:BD381"/>
    <mergeCell ref="T313:AA313"/>
    <mergeCell ref="T322:AA322"/>
    <mergeCell ref="T323:AA323"/>
    <mergeCell ref="L331:S331"/>
    <mergeCell ref="T331:AA331"/>
    <mergeCell ref="D334:BD334"/>
    <mergeCell ref="AB322:AI322"/>
    <mergeCell ref="G379:BD380"/>
    <mergeCell ref="L277:S277"/>
    <mergeCell ref="L322:S322"/>
    <mergeCell ref="D323:K323"/>
    <mergeCell ref="L323:S323"/>
    <mergeCell ref="D325:BD325"/>
    <mergeCell ref="E326:BD326"/>
    <mergeCell ref="D331:K331"/>
    <mergeCell ref="X376:AG376"/>
    <mergeCell ref="N374:W374"/>
    <mergeCell ref="N376:W376"/>
    <mergeCell ref="A362:B362"/>
    <mergeCell ref="A372:B372"/>
    <mergeCell ref="A261:B261"/>
    <mergeCell ref="A274:B274"/>
    <mergeCell ref="A283:B283"/>
    <mergeCell ref="A292:B292"/>
    <mergeCell ref="A301:B301"/>
    <mergeCell ref="A310:B310"/>
    <mergeCell ref="A320:B320"/>
    <mergeCell ref="A348:B348"/>
    <mergeCell ref="AB331:AI331"/>
    <mergeCell ref="AB332:AI332"/>
    <mergeCell ref="AB340:AI340"/>
    <mergeCell ref="W348:AH348"/>
    <mergeCell ref="D332:K332"/>
    <mergeCell ref="L332:S332"/>
    <mergeCell ref="W338:AH338"/>
    <mergeCell ref="H113:O114"/>
    <mergeCell ref="A338:B338"/>
    <mergeCell ref="AJ332:AQ332"/>
    <mergeCell ref="AB277:AI277"/>
    <mergeCell ref="AB304:AI304"/>
    <mergeCell ref="AB313:AI313"/>
    <mergeCell ref="AJ303:AQ303"/>
    <mergeCell ref="D306:BD306"/>
    <mergeCell ref="P113:R114"/>
    <mergeCell ref="S113:X114"/>
    <mergeCell ref="AU362:AV362"/>
    <mergeCell ref="AU372:AV372"/>
    <mergeCell ref="AR351:BD351"/>
    <mergeCell ref="AI338:AT338"/>
    <mergeCell ref="AI362:AT362"/>
    <mergeCell ref="AY338:BB338"/>
    <mergeCell ref="AY348:BB348"/>
    <mergeCell ref="AY362:BB362"/>
    <mergeCell ref="AJ365:AQ365"/>
    <mergeCell ref="AR365:BD365"/>
    <mergeCell ref="AU338:AV338"/>
    <mergeCell ref="AU348:AV348"/>
    <mergeCell ref="A60:B60"/>
    <mergeCell ref="F57:BE57"/>
    <mergeCell ref="D60:BE60"/>
    <mergeCell ref="H95:BE98"/>
    <mergeCell ref="C61:E61"/>
    <mergeCell ref="C79:E79"/>
    <mergeCell ref="G72:M73"/>
    <mergeCell ref="F61:BE61"/>
    <mergeCell ref="D295:K295"/>
    <mergeCell ref="L295:S295"/>
    <mergeCell ref="T295:AA295"/>
    <mergeCell ref="AB295:AI295"/>
    <mergeCell ref="D286:K286"/>
    <mergeCell ref="L286:S286"/>
    <mergeCell ref="T286:AA286"/>
    <mergeCell ref="T294:AA294"/>
    <mergeCell ref="AI292:AT292"/>
    <mergeCell ref="D292:J292"/>
    <mergeCell ref="W329:AH329"/>
    <mergeCell ref="D301:J301"/>
    <mergeCell ref="W301:AH301"/>
    <mergeCell ref="AL62:AR63"/>
    <mergeCell ref="AB294:AI294"/>
    <mergeCell ref="AL66:AR67"/>
    <mergeCell ref="AJ70:AP71"/>
    <mergeCell ref="H109:BE111"/>
    <mergeCell ref="E112:H112"/>
    <mergeCell ref="J112:BE112"/>
    <mergeCell ref="L304:S304"/>
    <mergeCell ref="AR332:BD332"/>
    <mergeCell ref="E335:BD335"/>
    <mergeCell ref="D303:K303"/>
    <mergeCell ref="L303:S303"/>
    <mergeCell ref="T303:AA303"/>
    <mergeCell ref="AB303:AI303"/>
    <mergeCell ref="AR322:BD322"/>
    <mergeCell ref="AJ304:AQ304"/>
    <mergeCell ref="AB323:AI323"/>
    <mergeCell ref="AJ323:AQ323"/>
    <mergeCell ref="AB285:AI285"/>
    <mergeCell ref="D294:K294"/>
    <mergeCell ref="L294:S294"/>
    <mergeCell ref="AR375:BD376"/>
    <mergeCell ref="AR276:BD276"/>
    <mergeCell ref="AR277:BD277"/>
    <mergeCell ref="AR294:BD294"/>
    <mergeCell ref="AR295:BD295"/>
    <mergeCell ref="AR313:BD313"/>
    <mergeCell ref="D276:K276"/>
    <mergeCell ref="L276:S276"/>
    <mergeCell ref="AR285:BD285"/>
    <mergeCell ref="AR286:BD286"/>
    <mergeCell ref="AJ286:AQ286"/>
    <mergeCell ref="T276:AA276"/>
    <mergeCell ref="AB276:AI276"/>
    <mergeCell ref="L285:S285"/>
    <mergeCell ref="T285:AA285"/>
    <mergeCell ref="AI283:AT283"/>
    <mergeCell ref="AR323:BD323"/>
    <mergeCell ref="AJ295:AQ295"/>
    <mergeCell ref="AJ294:AQ294"/>
    <mergeCell ref="N375:W375"/>
    <mergeCell ref="X375:AG375"/>
    <mergeCell ref="AJ331:AQ331"/>
    <mergeCell ref="D297:BD297"/>
    <mergeCell ref="E298:BD298"/>
    <mergeCell ref="T304:AA304"/>
    <mergeCell ref="D351:K351"/>
    <mergeCell ref="E242:G242"/>
    <mergeCell ref="H242:BE242"/>
    <mergeCell ref="AR331:BD331"/>
    <mergeCell ref="AJ322:AQ322"/>
    <mergeCell ref="AJ276:AQ276"/>
    <mergeCell ref="AJ285:AQ285"/>
    <mergeCell ref="AJ277:AQ277"/>
    <mergeCell ref="AR303:BD303"/>
    <mergeCell ref="AR304:BD304"/>
    <mergeCell ref="AP305:BB305"/>
    <mergeCell ref="A18:BG20"/>
    <mergeCell ref="A44:BG46"/>
    <mergeCell ref="A53:BG54"/>
    <mergeCell ref="D56:BE56"/>
    <mergeCell ref="A56:B56"/>
    <mergeCell ref="E241:G241"/>
    <mergeCell ref="H241:BE241"/>
    <mergeCell ref="AW68:BB69"/>
    <mergeCell ref="AX121:BE123"/>
    <mergeCell ref="E113:G114"/>
  </mergeCells>
  <printOptions/>
  <pageMargins left="0.3937007874015748" right="0.3937007874015748" top="0.7874015748031497" bottom="0.3937007874015748" header="0.5118110236220472" footer="0.5118110236220472"/>
  <pageSetup horizontalDpi="600" verticalDpi="600" orientation="portrait" paperSize="9" r:id="rId1"/>
  <rowBreaks count="1" manualBreakCount="1">
    <brk id="256" max="58" man="1"/>
  </rowBreaks>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7">
      <selection activeCell="D288" sqref="D288:BD288"/>
    </sheetView>
  </sheetViews>
  <sheetFormatPr defaultColWidth="8.00390625" defaultRowHeight="30" customHeight="1"/>
  <cols>
    <col min="1" max="1" width="6.25390625" style="181" customWidth="1"/>
    <col min="2" max="2" width="25.00390625" style="181" customWidth="1"/>
    <col min="3" max="3" width="9.375" style="181" customWidth="1"/>
    <col min="4" max="4" width="5.00390625" style="181" customWidth="1"/>
    <col min="5" max="5" width="9.375" style="181" customWidth="1"/>
    <col min="6" max="6" width="6.875" style="181" customWidth="1"/>
    <col min="7" max="7" width="20.625" style="181" customWidth="1"/>
    <col min="8" max="8" width="8.00390625" style="181" customWidth="1"/>
    <col min="9" max="12" width="8.00390625" style="318" customWidth="1"/>
    <col min="13" max="16384" width="8.00390625" style="181" customWidth="1"/>
  </cols>
  <sheetData>
    <row r="1" spans="2:13" ht="30" customHeight="1" thickBot="1">
      <c r="B1" s="688" t="s">
        <v>389</v>
      </c>
      <c r="C1" s="688"/>
      <c r="D1" s="688"/>
      <c r="E1" s="689"/>
      <c r="F1" s="689"/>
      <c r="G1" s="689"/>
      <c r="I1" s="373" t="s">
        <v>446</v>
      </c>
      <c r="J1" s="376">
        <v>0.1</v>
      </c>
      <c r="K1" s="373" t="s">
        <v>444</v>
      </c>
      <c r="L1" s="374">
        <v>2</v>
      </c>
      <c r="M1" s="375" t="s">
        <v>445</v>
      </c>
    </row>
    <row r="2" spans="2:14" ht="30" customHeight="1">
      <c r="B2" s="182" t="s">
        <v>390</v>
      </c>
      <c r="C2" s="691" t="s">
        <v>391</v>
      </c>
      <c r="D2" s="692"/>
      <c r="E2" s="693"/>
      <c r="F2" s="183" t="s">
        <v>766</v>
      </c>
      <c r="G2" s="183" t="s">
        <v>392</v>
      </c>
      <c r="J2" s="377" t="s">
        <v>447</v>
      </c>
      <c r="K2" s="377" t="s">
        <v>663</v>
      </c>
      <c r="L2" s="377" t="s">
        <v>448</v>
      </c>
      <c r="M2" s="377" t="s">
        <v>449</v>
      </c>
      <c r="N2" s="377"/>
    </row>
    <row r="3" spans="1:13" ht="30" customHeight="1">
      <c r="A3" s="181">
        <v>41</v>
      </c>
      <c r="B3" s="184" t="e">
        <f>VLOOKUP($A3,c_all,#REF!,FALSE)</f>
        <v>#REF!</v>
      </c>
      <c r="C3" s="185">
        <f aca="true" t="shared" si="0" ref="C3:C13">ROUND((J3*(1-$J$1)),-LEN(J3)+$L$1)</f>
        <v>5500</v>
      </c>
      <c r="D3" s="186" t="s">
        <v>515</v>
      </c>
      <c r="E3" s="187">
        <f aca="true" t="shared" si="1" ref="E3:E13">ROUND((J3*(1+$J$1)),-LEN(J3)+$L$1)</f>
        <v>6700</v>
      </c>
      <c r="F3" s="188" t="e">
        <f>VLOOKUP($A3,c_all,#REF!,FALSE)</f>
        <v>#REF!</v>
      </c>
      <c r="G3" s="189"/>
      <c r="J3" s="319">
        <f aca="true" t="shared" si="2" ref="J3:J13">ROUND(K3,-LEN(K3)+$L$1)</f>
        <v>6100</v>
      </c>
      <c r="K3" s="319">
        <f aca="true" t="shared" si="3" ref="K3:K13">MAX(L3:M3)</f>
        <v>6074</v>
      </c>
      <c r="L3" s="319">
        <f>'旧数量調書'!P5</f>
        <v>5960</v>
      </c>
      <c r="M3" s="319">
        <f>'旧数量調書'!Q5</f>
        <v>6074</v>
      </c>
    </row>
    <row r="4" spans="1:13" ht="30" customHeight="1">
      <c r="A4" s="181">
        <f aca="true" t="shared" si="4" ref="A4:A13">A3+1</f>
        <v>42</v>
      </c>
      <c r="B4" s="190" t="e">
        <f>VLOOKUP($A4,c_all,#REF!,FALSE)</f>
        <v>#REF!</v>
      </c>
      <c r="C4" s="185">
        <f t="shared" si="0"/>
        <v>5000</v>
      </c>
      <c r="D4" s="186" t="str">
        <f aca="true" t="shared" si="5" ref="D4:D13">$D$3</f>
        <v>～</v>
      </c>
      <c r="E4" s="188">
        <f t="shared" si="1"/>
        <v>6200</v>
      </c>
      <c r="F4" s="188" t="e">
        <f>VLOOKUP($A4,c_all,#REF!,FALSE)</f>
        <v>#REF!</v>
      </c>
      <c r="G4" s="191"/>
      <c r="J4" s="319">
        <f t="shared" si="2"/>
        <v>5600</v>
      </c>
      <c r="K4" s="319">
        <f t="shared" si="3"/>
        <v>5634</v>
      </c>
      <c r="L4" s="319">
        <f>'旧数量調書'!P11</f>
        <v>5634</v>
      </c>
      <c r="M4" s="319">
        <f>'旧数量調書'!Q11</f>
        <v>5434</v>
      </c>
    </row>
    <row r="5" spans="1:13" ht="30" customHeight="1">
      <c r="A5" s="181">
        <f t="shared" si="4"/>
        <v>43</v>
      </c>
      <c r="B5" s="190" t="e">
        <f>VLOOKUP($A5,c_all,#REF!,FALSE)</f>
        <v>#REF!</v>
      </c>
      <c r="C5" s="185">
        <f t="shared" si="0"/>
        <v>3000</v>
      </c>
      <c r="D5" s="186" t="str">
        <f t="shared" si="5"/>
        <v>～</v>
      </c>
      <c r="E5" s="188">
        <f t="shared" si="1"/>
        <v>3600</v>
      </c>
      <c r="F5" s="188" t="e">
        <f>VLOOKUP($A5,c_all,#REF!,FALSE)</f>
        <v>#REF!</v>
      </c>
      <c r="G5" s="191"/>
      <c r="J5" s="319">
        <f t="shared" si="2"/>
        <v>3300</v>
      </c>
      <c r="K5" s="319">
        <f t="shared" si="3"/>
        <v>3291</v>
      </c>
      <c r="L5" s="319">
        <f>'旧数量調書'!P12</f>
        <v>3291</v>
      </c>
      <c r="M5" s="319">
        <f>'旧数量調書'!Q12</f>
        <v>2782</v>
      </c>
    </row>
    <row r="6" spans="1:13" ht="30" customHeight="1">
      <c r="A6" s="181">
        <f t="shared" si="4"/>
        <v>44</v>
      </c>
      <c r="B6" s="190" t="e">
        <f>VLOOKUP($A6,c_all,#REF!,FALSE)</f>
        <v>#REF!</v>
      </c>
      <c r="C6" s="185">
        <f t="shared" si="0"/>
        <v>2700</v>
      </c>
      <c r="D6" s="186" t="str">
        <f t="shared" si="5"/>
        <v>～</v>
      </c>
      <c r="E6" s="188">
        <f t="shared" si="1"/>
        <v>3300</v>
      </c>
      <c r="F6" s="188" t="e">
        <f>VLOOKUP($A6,c_all,#REF!,FALSE)</f>
        <v>#REF!</v>
      </c>
      <c r="G6" s="191"/>
      <c r="J6" s="319">
        <f t="shared" si="2"/>
        <v>3000</v>
      </c>
      <c r="K6" s="319">
        <f t="shared" si="3"/>
        <v>2961</v>
      </c>
      <c r="L6" s="319">
        <f>'旧数量調書'!P14</f>
        <v>2961</v>
      </c>
      <c r="M6" s="319">
        <f>'旧数量調書'!Q14</f>
        <v>2948</v>
      </c>
    </row>
    <row r="7" spans="1:13" ht="30" customHeight="1">
      <c r="A7" s="181">
        <f t="shared" si="4"/>
        <v>45</v>
      </c>
      <c r="B7" s="190" t="e">
        <f>VLOOKUP($A7,c_all,#REF!,FALSE)</f>
        <v>#REF!</v>
      </c>
      <c r="C7" s="185">
        <f t="shared" si="0"/>
        <v>780</v>
      </c>
      <c r="D7" s="186" t="str">
        <f t="shared" si="5"/>
        <v>～</v>
      </c>
      <c r="E7" s="188">
        <f t="shared" si="1"/>
        <v>960</v>
      </c>
      <c r="F7" s="188" t="e">
        <f>VLOOKUP($A7,c_all,#REF!,FALSE)</f>
        <v>#REF!</v>
      </c>
      <c r="G7" s="191"/>
      <c r="J7" s="319">
        <f t="shared" si="2"/>
        <v>870</v>
      </c>
      <c r="K7" s="319">
        <f t="shared" si="3"/>
        <v>866</v>
      </c>
      <c r="L7" s="319">
        <f>'旧数量調書'!P17</f>
        <v>828</v>
      </c>
      <c r="M7" s="319">
        <f>'旧数量調書'!Q17</f>
        <v>866</v>
      </c>
    </row>
    <row r="8" spans="1:13" ht="30" customHeight="1">
      <c r="A8" s="181">
        <f t="shared" si="4"/>
        <v>46</v>
      </c>
      <c r="B8" s="190" t="e">
        <f>VLOOKUP($A8,c_all,#REF!,FALSE)</f>
        <v>#REF!</v>
      </c>
      <c r="C8" s="185">
        <f t="shared" si="0"/>
        <v>3500</v>
      </c>
      <c r="D8" s="186" t="str">
        <f t="shared" si="5"/>
        <v>～</v>
      </c>
      <c r="E8" s="188">
        <f t="shared" si="1"/>
        <v>4300</v>
      </c>
      <c r="F8" s="188" t="e">
        <f>VLOOKUP($A8,c_all,#REF!,FALSE)</f>
        <v>#REF!</v>
      </c>
      <c r="G8" s="191"/>
      <c r="J8" s="319">
        <f t="shared" si="2"/>
        <v>3900</v>
      </c>
      <c r="K8" s="319">
        <f t="shared" si="3"/>
        <v>3872</v>
      </c>
      <c r="L8" s="319">
        <f>'旧数量調書'!P18</f>
        <v>3602</v>
      </c>
      <c r="M8" s="319">
        <f>'旧数量調書'!Q18</f>
        <v>3872</v>
      </c>
    </row>
    <row r="9" spans="1:13" ht="30" customHeight="1">
      <c r="A9" s="181">
        <f t="shared" si="4"/>
        <v>47</v>
      </c>
      <c r="B9" s="190" t="e">
        <f>VLOOKUP($A9,c_all,#REF!,FALSE)</f>
        <v>#REF!</v>
      </c>
      <c r="C9" s="185">
        <f t="shared" si="0"/>
        <v>1400</v>
      </c>
      <c r="D9" s="186" t="str">
        <f t="shared" si="5"/>
        <v>～</v>
      </c>
      <c r="E9" s="188">
        <f t="shared" si="1"/>
        <v>1700</v>
      </c>
      <c r="F9" s="188" t="e">
        <f>VLOOKUP($A9,c_all,#REF!,FALSE)</f>
        <v>#REF!</v>
      </c>
      <c r="G9" s="191"/>
      <c r="J9" s="319">
        <f t="shared" si="2"/>
        <v>1500</v>
      </c>
      <c r="K9" s="319">
        <f t="shared" si="3"/>
        <v>1467</v>
      </c>
      <c r="L9" s="319">
        <f>'旧数量調書'!P20</f>
        <v>1467</v>
      </c>
      <c r="M9" s="319">
        <f>'旧数量調書'!Q20</f>
        <v>1269</v>
      </c>
    </row>
    <row r="10" spans="1:13" ht="30" customHeight="1">
      <c r="A10" s="181">
        <f t="shared" si="4"/>
        <v>48</v>
      </c>
      <c r="B10" s="190" t="e">
        <f>VLOOKUP($A10,c_all,#REF!,FALSE)</f>
        <v>#REF!</v>
      </c>
      <c r="C10" s="185">
        <f t="shared" si="0"/>
        <v>570</v>
      </c>
      <c r="D10" s="186" t="str">
        <f t="shared" si="5"/>
        <v>～</v>
      </c>
      <c r="E10" s="188">
        <f t="shared" si="1"/>
        <v>690</v>
      </c>
      <c r="F10" s="188" t="e">
        <f>VLOOKUP($A10,c_all,#REF!,FALSE)</f>
        <v>#REF!</v>
      </c>
      <c r="G10" s="191"/>
      <c r="J10" s="319">
        <f t="shared" si="2"/>
        <v>630</v>
      </c>
      <c r="K10" s="319">
        <f t="shared" si="3"/>
        <v>631</v>
      </c>
      <c r="L10" s="319">
        <f>'旧数量調書'!P21</f>
        <v>631</v>
      </c>
      <c r="M10" s="319">
        <f>'旧数量調書'!Q21</f>
        <v>571</v>
      </c>
    </row>
    <row r="11" spans="1:13" ht="30" customHeight="1">
      <c r="A11" s="181">
        <f t="shared" si="4"/>
        <v>49</v>
      </c>
      <c r="B11" s="190" t="e">
        <f>VLOOKUP($A11,c_all,#REF!,FALSE)</f>
        <v>#REF!</v>
      </c>
      <c r="C11" s="185">
        <f t="shared" si="0"/>
        <v>3200</v>
      </c>
      <c r="D11" s="186" t="str">
        <f t="shared" si="5"/>
        <v>～</v>
      </c>
      <c r="E11" s="188">
        <f t="shared" si="1"/>
        <v>4000</v>
      </c>
      <c r="F11" s="188" t="e">
        <f>VLOOKUP($A11,c_all,#REF!,FALSE)</f>
        <v>#REF!</v>
      </c>
      <c r="G11" s="191"/>
      <c r="J11" s="319">
        <f t="shared" si="2"/>
        <v>3600</v>
      </c>
      <c r="K11" s="319">
        <f t="shared" si="3"/>
        <v>3613</v>
      </c>
      <c r="L11" s="319">
        <f>'旧数量調書'!P22</f>
        <v>3613</v>
      </c>
      <c r="M11" s="319">
        <f>'旧数量調書'!Q22</f>
        <v>3613</v>
      </c>
    </row>
    <row r="12" spans="1:13" ht="30" customHeight="1">
      <c r="A12" s="181">
        <f t="shared" si="4"/>
        <v>50</v>
      </c>
      <c r="B12" s="190" t="e">
        <f>VLOOKUP($A12,c_all,#REF!,FALSE)</f>
        <v>#REF!</v>
      </c>
      <c r="C12" s="185">
        <f t="shared" si="0"/>
        <v>11000</v>
      </c>
      <c r="D12" s="186" t="str">
        <f t="shared" si="5"/>
        <v>～</v>
      </c>
      <c r="E12" s="188">
        <f t="shared" si="1"/>
        <v>13000</v>
      </c>
      <c r="F12" s="188" t="e">
        <f>VLOOKUP($A12,c_all,#REF!,FALSE)</f>
        <v>#REF!</v>
      </c>
      <c r="G12" s="320"/>
      <c r="J12" s="319">
        <f t="shared" si="2"/>
        <v>12000</v>
      </c>
      <c r="K12" s="319">
        <f t="shared" si="3"/>
        <v>11959</v>
      </c>
      <c r="L12" s="319">
        <f>'旧数量調書'!P24</f>
        <v>11959</v>
      </c>
      <c r="M12" s="319">
        <f>'旧数量調書'!Q24</f>
        <v>11959</v>
      </c>
    </row>
    <row r="13" spans="1:13" ht="30" customHeight="1">
      <c r="A13" s="181">
        <f t="shared" si="4"/>
        <v>51</v>
      </c>
      <c r="B13" s="192" t="e">
        <f>VLOOKUP($A13,c_all,#REF!,FALSE)</f>
        <v>#REF!</v>
      </c>
      <c r="C13" s="185">
        <f t="shared" si="0"/>
        <v>3300</v>
      </c>
      <c r="D13" s="186" t="str">
        <f t="shared" si="5"/>
        <v>～</v>
      </c>
      <c r="E13" s="188">
        <f t="shared" si="1"/>
        <v>4100</v>
      </c>
      <c r="F13" s="193" t="e">
        <f>VLOOKUP($A13,c_all,#REF!,FALSE)</f>
        <v>#REF!</v>
      </c>
      <c r="G13" s="194"/>
      <c r="J13" s="319">
        <f t="shared" si="2"/>
        <v>3700</v>
      </c>
      <c r="K13" s="319">
        <f t="shared" si="3"/>
        <v>3699</v>
      </c>
      <c r="L13" s="319">
        <f>'旧数量調書'!P25</f>
        <v>2802</v>
      </c>
      <c r="M13" s="319">
        <f>'旧数量調書'!Q25</f>
        <v>3699</v>
      </c>
    </row>
    <row r="14" spans="2:7" ht="30" customHeight="1">
      <c r="B14" s="690" t="s">
        <v>49</v>
      </c>
      <c r="C14" s="690"/>
      <c r="D14" s="690"/>
      <c r="E14" s="690"/>
      <c r="F14" s="690"/>
      <c r="G14" s="690"/>
    </row>
    <row r="16" spans="2:13" ht="30" customHeight="1">
      <c r="B16" s="190" t="s">
        <v>395</v>
      </c>
      <c r="C16" s="185">
        <f>ROUND((J16*(1-$J$1)),-LEN(J16)+$L$1)</f>
        <v>7700</v>
      </c>
      <c r="D16" s="186" t="str">
        <f>$D$3</f>
        <v>～</v>
      </c>
      <c r="E16" s="188">
        <f>ROUND((J16*(1+$J$1)),-LEN(J16)+$L$1)</f>
        <v>9500</v>
      </c>
      <c r="F16" s="188" t="s">
        <v>441</v>
      </c>
      <c r="G16" s="191"/>
      <c r="J16" s="319">
        <f>ROUND(K16,-LEN(K16)+$L$1)</f>
        <v>8600</v>
      </c>
      <c r="K16" s="319">
        <f>MAX(L16:M16)</f>
        <v>8610</v>
      </c>
      <c r="L16" s="319">
        <f>'旧数量調書'!P32</f>
        <v>8585</v>
      </c>
      <c r="M16" s="319">
        <f>'旧数量調書'!Q32</f>
        <v>8610</v>
      </c>
    </row>
  </sheetData>
  <sheetProtection/>
  <mergeCells count="3">
    <mergeCell ref="B1:G1"/>
    <mergeCell ref="B14:G14"/>
    <mergeCell ref="C2:E2"/>
  </mergeCells>
  <printOptions horizontalCentered="1"/>
  <pageMargins left="0.5905511811023623" right="0.3937007874015748" top="0.98425196850393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D288" sqref="D288:BD288"/>
    </sheetView>
  </sheetViews>
  <sheetFormatPr defaultColWidth="9.375" defaultRowHeight="18.75" customHeight="1"/>
  <cols>
    <col min="1" max="1" width="4.625" style="244" customWidth="1"/>
    <col min="2" max="3" width="11.625" style="244" customWidth="1"/>
    <col min="4" max="4" width="27.625" style="244" customWidth="1"/>
    <col min="5" max="5" width="3.75390625" style="244" customWidth="1"/>
    <col min="6" max="6" width="5.625" style="244" customWidth="1"/>
    <col min="7" max="17" width="6.25390625" style="244" customWidth="1"/>
    <col min="18" max="16384" width="9.375" style="244" customWidth="1"/>
  </cols>
  <sheetData>
    <row r="1" spans="5:17" s="243" customFormat="1" ht="18.75" customHeight="1">
      <c r="E1" s="694" t="s">
        <v>52</v>
      </c>
      <c r="F1" s="694"/>
      <c r="G1" s="694"/>
      <c r="H1" s="694"/>
      <c r="I1" s="694"/>
      <c r="J1" s="694"/>
      <c r="K1" s="694"/>
      <c r="L1" s="694"/>
      <c r="M1" s="694"/>
      <c r="N1" s="694"/>
      <c r="O1" s="694"/>
      <c r="P1" s="694"/>
      <c r="Q1" s="694"/>
    </row>
    <row r="2" spans="5:17" ht="18.75" customHeight="1">
      <c r="E2" s="243"/>
      <c r="F2" s="243"/>
      <c r="G2" s="311">
        <v>12</v>
      </c>
      <c r="H2" s="243"/>
      <c r="I2" s="243"/>
      <c r="J2" s="243"/>
      <c r="K2" s="243"/>
      <c r="L2" s="243"/>
      <c r="M2" s="243"/>
      <c r="N2" s="243"/>
      <c r="O2" s="243"/>
      <c r="P2" s="243"/>
      <c r="Q2" s="243"/>
    </row>
    <row r="3" spans="2:17" ht="18.75" customHeight="1">
      <c r="B3" s="702" t="s">
        <v>53</v>
      </c>
      <c r="C3" s="702"/>
      <c r="D3" s="702"/>
      <c r="E3" s="704" t="s">
        <v>54</v>
      </c>
      <c r="F3" s="702" t="s">
        <v>766</v>
      </c>
      <c r="G3" s="312">
        <v>10</v>
      </c>
      <c r="H3" s="698" t="s">
        <v>55</v>
      </c>
      <c r="I3" s="698"/>
      <c r="J3" s="698"/>
      <c r="K3" s="698"/>
      <c r="L3" s="698"/>
      <c r="M3" s="698"/>
      <c r="N3" s="698"/>
      <c r="O3" s="698"/>
      <c r="P3" s="698"/>
      <c r="Q3" s="699"/>
    </row>
    <row r="4" spans="2:17" s="243" customFormat="1" ht="18.75" customHeight="1">
      <c r="B4" s="703"/>
      <c r="C4" s="703"/>
      <c r="D4" s="703"/>
      <c r="E4" s="705"/>
      <c r="F4" s="703"/>
      <c r="G4" s="310" t="s">
        <v>114</v>
      </c>
      <c r="H4" s="245" t="s">
        <v>513</v>
      </c>
      <c r="I4" s="246" t="s">
        <v>50</v>
      </c>
      <c r="J4" s="246" t="s">
        <v>51</v>
      </c>
      <c r="K4" s="246" t="s">
        <v>418</v>
      </c>
      <c r="L4" s="246" t="s">
        <v>419</v>
      </c>
      <c r="M4" s="265" t="s">
        <v>422</v>
      </c>
      <c r="N4" s="246" t="s">
        <v>420</v>
      </c>
      <c r="O4" s="353" t="s">
        <v>421</v>
      </c>
      <c r="P4" s="312" t="s">
        <v>448</v>
      </c>
      <c r="Q4" s="353" t="s">
        <v>449</v>
      </c>
    </row>
    <row r="5" spans="1:17" ht="18.75" customHeight="1">
      <c r="A5" s="743">
        <v>41</v>
      </c>
      <c r="B5" s="321" t="s">
        <v>56</v>
      </c>
      <c r="C5" s="756" t="e">
        <f>VLOOKUP($A5,c_all,#REF!,FALSE)</f>
        <v>#REF!</v>
      </c>
      <c r="D5" s="248" t="s">
        <v>57</v>
      </c>
      <c r="E5" s="266">
        <v>1</v>
      </c>
      <c r="F5" s="746" t="e">
        <f>VLOOKUP($A5,c_all,#REF!,FALSE)</f>
        <v>#REF!</v>
      </c>
      <c r="G5" s="708">
        <v>5677</v>
      </c>
      <c r="H5" s="717">
        <f>5645+0+160+14+1149+0</f>
        <v>6968</v>
      </c>
      <c r="I5" s="695">
        <f>4966+0+103+13+673+0</f>
        <v>5755</v>
      </c>
      <c r="J5" s="695">
        <f>4143+28+84+14+548+0</f>
        <v>4817</v>
      </c>
      <c r="K5" s="695">
        <f>4527+48+150+19+722+0</f>
        <v>5466</v>
      </c>
      <c r="L5" s="695">
        <v>5944</v>
      </c>
      <c r="M5" s="695">
        <f>IF(G5="","",ROUND(G5/$G$3*$G$2,0))</f>
        <v>6812</v>
      </c>
      <c r="N5" s="271"/>
      <c r="O5" s="363"/>
      <c r="P5" s="708">
        <f>ROUNDDOWN(AVERAGE(H5:O5),0)</f>
        <v>5960</v>
      </c>
      <c r="Q5" s="708">
        <f>ROUNDDOWN(AVERAGE(K5:O5),0)</f>
        <v>6074</v>
      </c>
    </row>
    <row r="6" spans="1:17" ht="18.75" customHeight="1">
      <c r="A6" s="743"/>
      <c r="B6" s="252"/>
      <c r="C6" s="757"/>
      <c r="D6" s="250" t="s">
        <v>58</v>
      </c>
      <c r="E6" s="267">
        <v>1</v>
      </c>
      <c r="F6" s="747"/>
      <c r="G6" s="709"/>
      <c r="H6" s="718"/>
      <c r="I6" s="696"/>
      <c r="J6" s="696"/>
      <c r="K6" s="696"/>
      <c r="L6" s="696"/>
      <c r="M6" s="696"/>
      <c r="N6" s="251"/>
      <c r="O6" s="364"/>
      <c r="P6" s="709"/>
      <c r="Q6" s="709"/>
    </row>
    <row r="7" spans="1:17" ht="18.75" customHeight="1">
      <c r="A7" s="743"/>
      <c r="B7" s="252"/>
      <c r="C7" s="757"/>
      <c r="D7" s="250" t="s">
        <v>59</v>
      </c>
      <c r="E7" s="267">
        <v>1</v>
      </c>
      <c r="F7" s="747"/>
      <c r="G7" s="709"/>
      <c r="H7" s="718"/>
      <c r="I7" s="696"/>
      <c r="J7" s="696"/>
      <c r="K7" s="696"/>
      <c r="L7" s="696"/>
      <c r="M7" s="696"/>
      <c r="N7" s="251"/>
      <c r="O7" s="364"/>
      <c r="P7" s="709"/>
      <c r="Q7" s="709"/>
    </row>
    <row r="8" spans="1:17" ht="18.75" customHeight="1">
      <c r="A8" s="743"/>
      <c r="B8" s="252"/>
      <c r="C8" s="757"/>
      <c r="D8" s="250" t="s">
        <v>60</v>
      </c>
      <c r="E8" s="267">
        <v>1</v>
      </c>
      <c r="F8" s="747"/>
      <c r="G8" s="709"/>
      <c r="H8" s="718"/>
      <c r="I8" s="696"/>
      <c r="J8" s="696"/>
      <c r="K8" s="696"/>
      <c r="L8" s="696"/>
      <c r="M8" s="696"/>
      <c r="N8" s="251"/>
      <c r="O8" s="364"/>
      <c r="P8" s="709"/>
      <c r="Q8" s="709"/>
    </row>
    <row r="9" spans="1:17" ht="18.75" customHeight="1">
      <c r="A9" s="743"/>
      <c r="B9" s="252"/>
      <c r="C9" s="757"/>
      <c r="D9" s="250" t="s">
        <v>61</v>
      </c>
      <c r="E9" s="267">
        <v>1</v>
      </c>
      <c r="F9" s="747"/>
      <c r="G9" s="709"/>
      <c r="H9" s="718"/>
      <c r="I9" s="696"/>
      <c r="J9" s="696"/>
      <c r="K9" s="696"/>
      <c r="L9" s="696"/>
      <c r="M9" s="696"/>
      <c r="N9" s="251"/>
      <c r="O9" s="364"/>
      <c r="P9" s="709"/>
      <c r="Q9" s="709"/>
    </row>
    <row r="10" spans="1:17" ht="18.75" customHeight="1">
      <c r="A10" s="743"/>
      <c r="B10" s="252"/>
      <c r="C10" s="758"/>
      <c r="D10" s="272" t="s">
        <v>710</v>
      </c>
      <c r="E10" s="273">
        <v>1</v>
      </c>
      <c r="F10" s="748"/>
      <c r="G10" s="710"/>
      <c r="H10" s="719"/>
      <c r="I10" s="697"/>
      <c r="J10" s="697"/>
      <c r="K10" s="697"/>
      <c r="L10" s="697"/>
      <c r="M10" s="697"/>
      <c r="N10" s="274"/>
      <c r="O10" s="365"/>
      <c r="P10" s="710"/>
      <c r="Q10" s="710"/>
    </row>
    <row r="11" spans="1:17" ht="18.75" customHeight="1">
      <c r="A11" s="244">
        <f>A5+1</f>
        <v>42</v>
      </c>
      <c r="B11" s="252"/>
      <c r="C11" s="278" t="e">
        <f>VLOOKUP($A11,c_all,#REF!,FALSE)</f>
        <v>#REF!</v>
      </c>
      <c r="D11" s="253" t="s">
        <v>393</v>
      </c>
      <c r="E11" s="278">
        <v>2</v>
      </c>
      <c r="F11" s="345" t="e">
        <f>VLOOKUP($A11,c_all,#REF!,FALSE)</f>
        <v>#REF!</v>
      </c>
      <c r="G11" s="279">
        <v>4288</v>
      </c>
      <c r="H11" s="280">
        <v>6767</v>
      </c>
      <c r="I11" s="281">
        <v>6567</v>
      </c>
      <c r="J11" s="281">
        <v>4168</v>
      </c>
      <c r="K11" s="281">
        <v>5135</v>
      </c>
      <c r="L11" s="281">
        <v>6021</v>
      </c>
      <c r="M11" s="281">
        <f>IF(G11="","",ROUND(G11/$G$3*$G$2,0))</f>
        <v>5146</v>
      </c>
      <c r="N11" s="281"/>
      <c r="O11" s="354"/>
      <c r="P11" s="279">
        <f>ROUNDDOWN(AVERAGE(H11:O11),0)</f>
        <v>5634</v>
      </c>
      <c r="Q11" s="279">
        <f>ROUNDDOWN(AVERAGE(K11:O11),0)</f>
        <v>5434</v>
      </c>
    </row>
    <row r="12" spans="1:17" ht="18.75" customHeight="1">
      <c r="A12" s="743">
        <f>A11+1</f>
        <v>43</v>
      </c>
      <c r="B12" s="252"/>
      <c r="C12" s="759" t="e">
        <f>VLOOKUP($A12,c_all,#REF!,FALSE)</f>
        <v>#REF!</v>
      </c>
      <c r="D12" s="255" t="s">
        <v>711</v>
      </c>
      <c r="E12" s="276">
        <v>3</v>
      </c>
      <c r="F12" s="749" t="e">
        <f>VLOOKUP($A12,c_all,#REF!,FALSE)</f>
        <v>#REF!</v>
      </c>
      <c r="G12" s="715">
        <v>1217</v>
      </c>
      <c r="H12" s="711">
        <f>3516+1149</f>
        <v>4665</v>
      </c>
      <c r="I12" s="706">
        <f>3024+673</f>
        <v>3697</v>
      </c>
      <c r="J12" s="706">
        <f>2490+548</f>
        <v>3038</v>
      </c>
      <c r="K12" s="706">
        <f>2873+722</f>
        <v>3595</v>
      </c>
      <c r="L12" s="706">
        <v>3293</v>
      </c>
      <c r="M12" s="706">
        <f>IF(G12="","",ROUND(G12/$G$3*$G$2,0))</f>
        <v>1460</v>
      </c>
      <c r="N12" s="277"/>
      <c r="O12" s="366"/>
      <c r="P12" s="715">
        <f>ROUNDDOWN(AVERAGE(H12:O12),0)</f>
        <v>3291</v>
      </c>
      <c r="Q12" s="715">
        <f>ROUNDDOWN(AVERAGE(K12:O12),0)</f>
        <v>2782</v>
      </c>
    </row>
    <row r="13" spans="1:17" ht="18.75" customHeight="1">
      <c r="A13" s="743"/>
      <c r="B13" s="252"/>
      <c r="C13" s="760"/>
      <c r="D13" s="282" t="s">
        <v>712</v>
      </c>
      <c r="E13" s="283">
        <v>3</v>
      </c>
      <c r="F13" s="750"/>
      <c r="G13" s="716"/>
      <c r="H13" s="712"/>
      <c r="I13" s="707"/>
      <c r="J13" s="707"/>
      <c r="K13" s="707"/>
      <c r="L13" s="707"/>
      <c r="M13" s="707"/>
      <c r="N13" s="284"/>
      <c r="O13" s="367"/>
      <c r="P13" s="716"/>
      <c r="Q13" s="716"/>
    </row>
    <row r="14" spans="1:17" ht="18.75" customHeight="1">
      <c r="A14" s="743">
        <f>A12+1</f>
        <v>44</v>
      </c>
      <c r="B14" s="252"/>
      <c r="C14" s="736" t="e">
        <f>VLOOKUP($A14,c_all,#REF!,FALSE)</f>
        <v>#REF!</v>
      </c>
      <c r="D14" s="285" t="s">
        <v>713</v>
      </c>
      <c r="E14" s="286">
        <v>4</v>
      </c>
      <c r="F14" s="751" t="e">
        <f>VLOOKUP($A14,c_all,#REF!,FALSE)</f>
        <v>#REF!</v>
      </c>
      <c r="G14" s="721">
        <v>1942</v>
      </c>
      <c r="H14" s="727">
        <f>2528+1102+0</f>
        <v>3630</v>
      </c>
      <c r="I14" s="724">
        <f>2305+556+0</f>
        <v>2861</v>
      </c>
      <c r="J14" s="724">
        <f>1991+415+28</f>
        <v>2434</v>
      </c>
      <c r="K14" s="724">
        <f>2160+987+48</f>
        <v>3195</v>
      </c>
      <c r="L14" s="724">
        <v>3320</v>
      </c>
      <c r="M14" s="724">
        <f>IF(G14="","",ROUND(G14/$G$3*$G$2,0))</f>
        <v>2330</v>
      </c>
      <c r="N14" s="287"/>
      <c r="O14" s="368"/>
      <c r="P14" s="721">
        <f>ROUNDDOWN(AVERAGE(H14:O14),0)</f>
        <v>2961</v>
      </c>
      <c r="Q14" s="721">
        <f>ROUNDDOWN(AVERAGE(K14:O14),0)</f>
        <v>2948</v>
      </c>
    </row>
    <row r="15" spans="1:17" ht="18.75" customHeight="1">
      <c r="A15" s="743"/>
      <c r="B15" s="252"/>
      <c r="C15" s="737"/>
      <c r="D15" s="256" t="s">
        <v>714</v>
      </c>
      <c r="E15" s="268">
        <v>4</v>
      </c>
      <c r="F15" s="752"/>
      <c r="G15" s="722"/>
      <c r="H15" s="728"/>
      <c r="I15" s="725"/>
      <c r="J15" s="725"/>
      <c r="K15" s="725"/>
      <c r="L15" s="725"/>
      <c r="M15" s="725"/>
      <c r="N15" s="257"/>
      <c r="O15" s="369"/>
      <c r="P15" s="722"/>
      <c r="Q15" s="722"/>
    </row>
    <row r="16" spans="1:17" ht="18.75" customHeight="1">
      <c r="A16" s="743"/>
      <c r="B16" s="252"/>
      <c r="C16" s="738"/>
      <c r="D16" s="258" t="s">
        <v>715</v>
      </c>
      <c r="E16" s="288">
        <v>4</v>
      </c>
      <c r="F16" s="753"/>
      <c r="G16" s="723"/>
      <c r="H16" s="729"/>
      <c r="I16" s="726"/>
      <c r="J16" s="726"/>
      <c r="K16" s="726"/>
      <c r="L16" s="726"/>
      <c r="M16" s="726"/>
      <c r="N16" s="289"/>
      <c r="O16" s="370"/>
      <c r="P16" s="723"/>
      <c r="Q16" s="723"/>
    </row>
    <row r="17" spans="1:17" ht="18.75" customHeight="1">
      <c r="A17" s="244">
        <f>A14+1</f>
        <v>45</v>
      </c>
      <c r="B17" s="252"/>
      <c r="C17" s="290" t="e">
        <f>VLOOKUP($A17,c_all,#REF!,FALSE)</f>
        <v>#REF!</v>
      </c>
      <c r="D17" s="252" t="s">
        <v>394</v>
      </c>
      <c r="E17" s="290">
        <v>5</v>
      </c>
      <c r="F17" s="346" t="e">
        <f>VLOOKUP($A17,c_all,#REF!,FALSE)</f>
        <v>#REF!</v>
      </c>
      <c r="G17" s="291">
        <v>696</v>
      </c>
      <c r="H17" s="292">
        <v>1149</v>
      </c>
      <c r="I17" s="293">
        <v>673</v>
      </c>
      <c r="J17" s="293">
        <v>548</v>
      </c>
      <c r="K17" s="293">
        <v>722</v>
      </c>
      <c r="L17" s="293">
        <v>1043</v>
      </c>
      <c r="M17" s="293">
        <f>IF(G17="","",ROUND(G17/$G$3*$G$2,0))</f>
        <v>835</v>
      </c>
      <c r="N17" s="293"/>
      <c r="O17" s="355"/>
      <c r="P17" s="291">
        <f>ROUNDDOWN(AVERAGE(H17:O17),0)</f>
        <v>828</v>
      </c>
      <c r="Q17" s="291">
        <f>ROUNDDOWN(AVERAGE(K17:O17),0)</f>
        <v>866</v>
      </c>
    </row>
    <row r="18" spans="1:17" ht="18.75" customHeight="1">
      <c r="A18" s="743">
        <f>A17+1</f>
        <v>46</v>
      </c>
      <c r="B18" s="252"/>
      <c r="C18" s="739" t="e">
        <f>VLOOKUP($A18,c_all,#REF!,FALSE)</f>
        <v>#REF!</v>
      </c>
      <c r="D18" s="295" t="s">
        <v>716</v>
      </c>
      <c r="E18" s="296">
        <v>6</v>
      </c>
      <c r="F18" s="754" t="e">
        <f>VLOOKUP($A18,c_all,#REF!,FALSE)</f>
        <v>#REF!</v>
      </c>
      <c r="G18" s="732">
        <v>4239</v>
      </c>
      <c r="H18" s="741">
        <f>3841+799</f>
        <v>4640</v>
      </c>
      <c r="I18" s="713">
        <f>2084+717</f>
        <v>2801</v>
      </c>
      <c r="J18" s="713">
        <f>1892+667</f>
        <v>2559</v>
      </c>
      <c r="K18" s="713">
        <f>2255+854</f>
        <v>3109</v>
      </c>
      <c r="L18" s="713">
        <v>3420</v>
      </c>
      <c r="M18" s="713">
        <f>IF(G18="","",ROUND(G18/$G$3*$G$2,0))</f>
        <v>5087</v>
      </c>
      <c r="N18" s="297"/>
      <c r="O18" s="371"/>
      <c r="P18" s="732">
        <f>ROUNDDOWN(AVERAGE(H18:O18),0)</f>
        <v>3602</v>
      </c>
      <c r="Q18" s="732">
        <f>ROUNDDOWN(AVERAGE(K18:O18),0)</f>
        <v>3872</v>
      </c>
    </row>
    <row r="19" spans="1:17" ht="18.75" customHeight="1">
      <c r="A19" s="743"/>
      <c r="B19" s="252"/>
      <c r="C19" s="740"/>
      <c r="D19" s="259" t="s">
        <v>660</v>
      </c>
      <c r="E19" s="298">
        <v>6</v>
      </c>
      <c r="F19" s="755"/>
      <c r="G19" s="733"/>
      <c r="H19" s="742"/>
      <c r="I19" s="714"/>
      <c r="J19" s="714"/>
      <c r="K19" s="714"/>
      <c r="L19" s="714"/>
      <c r="M19" s="714"/>
      <c r="N19" s="299"/>
      <c r="O19" s="372"/>
      <c r="P19" s="733"/>
      <c r="Q19" s="733"/>
    </row>
    <row r="20" spans="1:17" ht="18.75" customHeight="1">
      <c r="A20" s="244">
        <f>A18+1</f>
        <v>47</v>
      </c>
      <c r="B20" s="252"/>
      <c r="C20" s="290" t="e">
        <f>VLOOKUP($A20,c_all,#REF!,FALSE)</f>
        <v>#REF!</v>
      </c>
      <c r="D20" s="252" t="s">
        <v>661</v>
      </c>
      <c r="E20" s="290">
        <v>7</v>
      </c>
      <c r="F20" s="346" t="e">
        <f>VLOOKUP($A20,c_all,#REF!,FALSE)</f>
        <v>#REF!</v>
      </c>
      <c r="G20" s="291">
        <v>647</v>
      </c>
      <c r="H20" s="292">
        <v>1692</v>
      </c>
      <c r="I20" s="293">
        <v>1690</v>
      </c>
      <c r="J20" s="293">
        <v>1613</v>
      </c>
      <c r="K20" s="293">
        <v>1623</v>
      </c>
      <c r="L20" s="293">
        <v>1410</v>
      </c>
      <c r="M20" s="293">
        <f>IF(G20="","",ROUND(G20/$G$3*$G$2,0))</f>
        <v>776</v>
      </c>
      <c r="N20" s="293"/>
      <c r="O20" s="355"/>
      <c r="P20" s="291">
        <f aca="true" t="shared" si="0" ref="P20:P25">ROUNDDOWN(AVERAGE(H20:O20),0)</f>
        <v>1467</v>
      </c>
      <c r="Q20" s="291">
        <f aca="true" t="shared" si="1" ref="Q20:Q25">ROUNDDOWN(AVERAGE(K20:O20),0)</f>
        <v>1269</v>
      </c>
    </row>
    <row r="21" spans="1:17" ht="18.75" customHeight="1">
      <c r="A21" s="244">
        <f>A20+1</f>
        <v>48</v>
      </c>
      <c r="B21" s="252"/>
      <c r="C21" s="278" t="e">
        <f>VLOOKUP($A21,c_all,#REF!,FALSE)</f>
        <v>#REF!</v>
      </c>
      <c r="D21" s="253" t="s">
        <v>720</v>
      </c>
      <c r="E21" s="278">
        <v>8</v>
      </c>
      <c r="F21" s="345" t="e">
        <f>VLOOKUP($A21,c_all,#REF!,FALSE)</f>
        <v>#REF!</v>
      </c>
      <c r="G21" s="279">
        <v>68</v>
      </c>
      <c r="H21" s="280">
        <v>1102</v>
      </c>
      <c r="I21" s="281">
        <v>556</v>
      </c>
      <c r="J21" s="281">
        <v>415</v>
      </c>
      <c r="K21" s="281">
        <v>987</v>
      </c>
      <c r="L21" s="281">
        <v>646</v>
      </c>
      <c r="M21" s="281">
        <f>IF(G21="","",ROUND(G21/$G$3*$G$2,0))</f>
        <v>82</v>
      </c>
      <c r="N21" s="281"/>
      <c r="O21" s="354"/>
      <c r="P21" s="279">
        <f t="shared" si="0"/>
        <v>631</v>
      </c>
      <c r="Q21" s="279">
        <f t="shared" si="1"/>
        <v>571</v>
      </c>
    </row>
    <row r="22" spans="1:17" ht="18.75" customHeight="1">
      <c r="A22" s="244">
        <f>A21+1</f>
        <v>49</v>
      </c>
      <c r="B22" s="252"/>
      <c r="C22" s="303" t="e">
        <f>VLOOKUP($A22,c_all,#REF!,FALSE)</f>
        <v>#REF!</v>
      </c>
      <c r="D22" s="253" t="s">
        <v>47</v>
      </c>
      <c r="E22" s="303">
        <v>9</v>
      </c>
      <c r="F22" s="347" t="e">
        <f>VLOOKUP($A22,c_all,#REF!,FALSE)</f>
        <v>#REF!</v>
      </c>
      <c r="G22" s="279">
        <v>3011</v>
      </c>
      <c r="H22" s="304" t="s">
        <v>514</v>
      </c>
      <c r="I22" s="305" t="s">
        <v>514</v>
      </c>
      <c r="J22" s="305" t="s">
        <v>514</v>
      </c>
      <c r="K22" s="305"/>
      <c r="L22" s="305"/>
      <c r="M22" s="281">
        <f>IF(G22="","",ROUND(G22/$G$3*$G$2,0))</f>
        <v>3613</v>
      </c>
      <c r="N22" s="305"/>
      <c r="O22" s="356"/>
      <c r="P22" s="279">
        <f t="shared" si="0"/>
        <v>3613</v>
      </c>
      <c r="Q22" s="279">
        <f t="shared" si="1"/>
        <v>3613</v>
      </c>
    </row>
    <row r="23" spans="1:17" ht="18.75" customHeight="1">
      <c r="A23" s="743">
        <f>A22+1</f>
        <v>50</v>
      </c>
      <c r="B23" s="744" t="s">
        <v>725</v>
      </c>
      <c r="C23" s="744" t="e">
        <f>VLOOKUP($A23,c_all,#REF!,FALSE)</f>
        <v>#REF!</v>
      </c>
      <c r="D23" s="321" t="s">
        <v>396</v>
      </c>
      <c r="E23" s="322">
        <v>10</v>
      </c>
      <c r="F23" s="702" t="e">
        <f>VLOOKUP($A23,c_all,#REF!,FALSE)</f>
        <v>#REF!</v>
      </c>
      <c r="G23" s="339"/>
      <c r="H23" s="340">
        <v>244</v>
      </c>
      <c r="I23" s="341">
        <v>225</v>
      </c>
      <c r="J23" s="341">
        <v>244</v>
      </c>
      <c r="K23" s="341">
        <v>245</v>
      </c>
      <c r="L23" s="341">
        <v>247</v>
      </c>
      <c r="M23" s="341">
        <v>243</v>
      </c>
      <c r="N23" s="341"/>
      <c r="O23" s="357"/>
      <c r="P23" s="339">
        <f t="shared" si="0"/>
        <v>241</v>
      </c>
      <c r="Q23" s="339">
        <f t="shared" si="1"/>
        <v>245</v>
      </c>
    </row>
    <row r="24" spans="1:17" ht="18.75" customHeight="1">
      <c r="A24" s="743"/>
      <c r="B24" s="745"/>
      <c r="C24" s="745"/>
      <c r="D24" s="263" t="s">
        <v>492</v>
      </c>
      <c r="E24" s="342">
        <v>10</v>
      </c>
      <c r="F24" s="703"/>
      <c r="G24" s="247">
        <f>6866+1499</f>
        <v>8365</v>
      </c>
      <c r="H24" s="343"/>
      <c r="I24" s="344"/>
      <c r="J24" s="344"/>
      <c r="K24" s="344"/>
      <c r="L24" s="344">
        <f>ROUND((8221+1672)*1.2,0)</f>
        <v>11872</v>
      </c>
      <c r="M24" s="344">
        <f>IF(G24="","",ROUND(G24/$G$3*$G$2*1.2,0))</f>
        <v>12046</v>
      </c>
      <c r="N24" s="344"/>
      <c r="O24" s="358"/>
      <c r="P24" s="247">
        <f t="shared" si="0"/>
        <v>11959</v>
      </c>
      <c r="Q24" s="247">
        <f t="shared" si="1"/>
        <v>11959</v>
      </c>
    </row>
    <row r="25" spans="1:17" ht="18.75" customHeight="1">
      <c r="A25" s="244">
        <f>A23+1</f>
        <v>51</v>
      </c>
      <c r="B25" s="262" t="s">
        <v>48</v>
      </c>
      <c r="C25" s="262" t="e">
        <f>VLOOKUP($A25,c_all,#REF!,FALSE)</f>
        <v>#REF!</v>
      </c>
      <c r="D25" s="262" t="s">
        <v>48</v>
      </c>
      <c r="E25" s="306">
        <v>11</v>
      </c>
      <c r="F25" s="315" t="e">
        <f>VLOOKUP($A25,c_all,#REF!,FALSE)</f>
        <v>#REF!</v>
      </c>
      <c r="G25" s="307">
        <v>3112</v>
      </c>
      <c r="H25" s="308">
        <v>2328</v>
      </c>
      <c r="I25" s="309">
        <v>2190</v>
      </c>
      <c r="J25" s="309">
        <v>2096</v>
      </c>
      <c r="K25" s="309"/>
      <c r="L25" s="309">
        <v>3664</v>
      </c>
      <c r="M25" s="309">
        <f>IF(G25="","",ROUND(G25/$G$3*$G$2,0))</f>
        <v>3734</v>
      </c>
      <c r="N25" s="309"/>
      <c r="O25" s="359"/>
      <c r="P25" s="307">
        <f t="shared" si="0"/>
        <v>2802</v>
      </c>
      <c r="Q25" s="307">
        <f t="shared" si="1"/>
        <v>3699</v>
      </c>
    </row>
    <row r="26" spans="1:17" ht="18.75" customHeight="1">
      <c r="A26" s="743"/>
      <c r="B26" s="252"/>
      <c r="C26" s="336"/>
      <c r="D26" s="275" t="s">
        <v>413</v>
      </c>
      <c r="E26" s="303" t="s">
        <v>723</v>
      </c>
      <c r="F26" s="348"/>
      <c r="G26" s="300"/>
      <c r="H26" s="301"/>
      <c r="I26" s="302"/>
      <c r="J26" s="302"/>
      <c r="K26" s="302"/>
      <c r="L26" s="302"/>
      <c r="M26" s="302">
        <f>IF(G26="","",G26/$G$3*$G$2)</f>
      </c>
      <c r="N26" s="302"/>
      <c r="O26" s="360"/>
      <c r="P26" s="269"/>
      <c r="Q26" s="269"/>
    </row>
    <row r="27" spans="1:17" ht="18.75" customHeight="1">
      <c r="A27" s="743"/>
      <c r="B27" s="252"/>
      <c r="C27" s="336"/>
      <c r="D27" s="249" t="s">
        <v>414</v>
      </c>
      <c r="E27" s="303" t="s">
        <v>723</v>
      </c>
      <c r="F27" s="348"/>
      <c r="G27" s="270"/>
      <c r="H27" s="260"/>
      <c r="I27" s="261"/>
      <c r="J27" s="261"/>
      <c r="K27" s="261"/>
      <c r="L27" s="261"/>
      <c r="M27" s="261">
        <f>IF(G27="","",G27/$G$3*$G$2)</f>
      </c>
      <c r="N27" s="261"/>
      <c r="O27" s="361"/>
      <c r="P27" s="254"/>
      <c r="Q27" s="254"/>
    </row>
    <row r="28" spans="1:17" ht="18.75" customHeight="1">
      <c r="A28" s="743"/>
      <c r="B28" s="262"/>
      <c r="C28" s="349"/>
      <c r="D28" s="262" t="s">
        <v>442</v>
      </c>
      <c r="E28" s="303" t="s">
        <v>723</v>
      </c>
      <c r="F28" s="350"/>
      <c r="G28" s="312"/>
      <c r="H28" s="351"/>
      <c r="I28" s="352"/>
      <c r="J28" s="352"/>
      <c r="K28" s="352"/>
      <c r="L28" s="352"/>
      <c r="M28" s="352">
        <f>IF(G28="","",G28/$G$3*$G$2)</f>
      </c>
      <c r="N28" s="352"/>
      <c r="O28" s="362"/>
      <c r="P28" s="247"/>
      <c r="Q28" s="247"/>
    </row>
    <row r="29" spans="2:17" ht="18.75" customHeight="1">
      <c r="B29" s="322"/>
      <c r="C29" s="322"/>
      <c r="D29" s="322"/>
      <c r="E29" s="323"/>
      <c r="F29" s="323"/>
      <c r="G29" s="316"/>
      <c r="H29" s="316"/>
      <c r="I29" s="316"/>
      <c r="J29" s="316"/>
      <c r="K29" s="316"/>
      <c r="L29" s="316"/>
      <c r="M29" s="316"/>
      <c r="N29" s="316"/>
      <c r="O29" s="316"/>
      <c r="P29" s="316"/>
      <c r="Q29" s="323"/>
    </row>
    <row r="30" spans="2:17" ht="18.75" customHeight="1">
      <c r="B30" s="243"/>
      <c r="C30" s="243"/>
      <c r="D30" s="243"/>
      <c r="E30" s="294"/>
      <c r="F30" s="294"/>
      <c r="G30" s="324"/>
      <c r="H30" s="324"/>
      <c r="I30" s="324"/>
      <c r="J30" s="324"/>
      <c r="K30" s="324"/>
      <c r="L30" s="324"/>
      <c r="M30" s="324"/>
      <c r="N30" s="324"/>
      <c r="O30" s="324"/>
      <c r="P30" s="324"/>
      <c r="Q30" s="294"/>
    </row>
    <row r="31" spans="2:17" ht="18.75" customHeight="1">
      <c r="B31" s="306"/>
      <c r="C31" s="306"/>
      <c r="D31" s="306"/>
      <c r="E31" s="325"/>
      <c r="F31" s="325"/>
      <c r="G31" s="313"/>
      <c r="H31" s="313"/>
      <c r="I31" s="313"/>
      <c r="J31" s="313"/>
      <c r="K31" s="313"/>
      <c r="L31" s="313"/>
      <c r="M31" s="313"/>
      <c r="N31" s="313"/>
      <c r="O31" s="313"/>
      <c r="P31" s="313"/>
      <c r="Q31" s="325"/>
    </row>
    <row r="32" spans="2:17" ht="18.75" customHeight="1">
      <c r="B32" s="321"/>
      <c r="C32" s="321"/>
      <c r="D32" s="326" t="s">
        <v>721</v>
      </c>
      <c r="E32" s="327" t="s">
        <v>415</v>
      </c>
      <c r="F32" s="337"/>
      <c r="G32" s="734">
        <v>9057</v>
      </c>
      <c r="H32" s="328" t="s">
        <v>491</v>
      </c>
      <c r="I32" s="329" t="s">
        <v>724</v>
      </c>
      <c r="J32" s="700">
        <f>4280+4229</f>
        <v>8509</v>
      </c>
      <c r="K32" s="700">
        <f>3872+3785</f>
        <v>7657</v>
      </c>
      <c r="L32" s="700">
        <v>7307</v>
      </c>
      <c r="M32" s="700">
        <f>IF(G32="","",ROUND(G32/$G$3*$G$2,0))</f>
        <v>10868</v>
      </c>
      <c r="N32" s="330"/>
      <c r="O32" s="330"/>
      <c r="P32" s="700">
        <f>ROUNDDOWN(AVERAGE(H32:O32),0)</f>
        <v>8585</v>
      </c>
      <c r="Q32" s="730">
        <f>ROUNDDOWN(AVERAGE(K32:O32),0)</f>
        <v>8610</v>
      </c>
    </row>
    <row r="33" spans="2:17" ht="18.75" customHeight="1">
      <c r="B33" s="262"/>
      <c r="C33" s="262"/>
      <c r="D33" s="331" t="s">
        <v>722</v>
      </c>
      <c r="E33" s="332" t="s">
        <v>415</v>
      </c>
      <c r="F33" s="338"/>
      <c r="G33" s="735"/>
      <c r="H33" s="333" t="s">
        <v>724</v>
      </c>
      <c r="I33" s="334" t="s">
        <v>724</v>
      </c>
      <c r="J33" s="701"/>
      <c r="K33" s="701"/>
      <c r="L33" s="701"/>
      <c r="M33" s="701"/>
      <c r="N33" s="335"/>
      <c r="O33" s="335"/>
      <c r="P33" s="701"/>
      <c r="Q33" s="731"/>
    </row>
    <row r="34" spans="2:17" ht="18.75" customHeight="1">
      <c r="B34" s="264"/>
      <c r="C34" s="264"/>
      <c r="D34" s="264"/>
      <c r="E34" s="264"/>
      <c r="F34" s="264"/>
      <c r="G34" s="264"/>
      <c r="H34" s="264"/>
      <c r="I34" s="264"/>
      <c r="J34" s="264"/>
      <c r="K34" s="264">
        <v>500</v>
      </c>
      <c r="L34" s="264"/>
      <c r="M34" s="264"/>
      <c r="N34" s="264"/>
      <c r="O34" s="264"/>
      <c r="P34" s="264"/>
      <c r="Q34" s="264"/>
    </row>
    <row r="35" spans="2:17" ht="18.75" customHeight="1">
      <c r="B35" s="264" t="s">
        <v>726</v>
      </c>
      <c r="C35" s="264"/>
      <c r="D35" s="264"/>
      <c r="E35" s="264"/>
      <c r="F35" s="264"/>
      <c r="G35" s="264"/>
      <c r="H35" s="264"/>
      <c r="I35" s="264"/>
      <c r="J35" s="264"/>
      <c r="K35" s="264"/>
      <c r="L35" s="264"/>
      <c r="M35" s="264"/>
      <c r="N35" s="264"/>
      <c r="O35" s="264"/>
      <c r="P35" s="264"/>
      <c r="Q35" s="264"/>
    </row>
    <row r="36" spans="2:17" ht="18.75" customHeight="1">
      <c r="B36" s="720" t="s">
        <v>770</v>
      </c>
      <c r="C36" s="720"/>
      <c r="D36" s="720"/>
      <c r="E36" s="720"/>
      <c r="F36" s="720"/>
      <c r="G36" s="720"/>
      <c r="H36" s="720"/>
      <c r="I36" s="720"/>
      <c r="J36" s="720"/>
      <c r="K36" s="720"/>
      <c r="L36" s="720"/>
      <c r="M36" s="720"/>
      <c r="N36" s="720"/>
      <c r="O36" s="720"/>
      <c r="P36" s="720"/>
      <c r="Q36" s="720"/>
    </row>
    <row r="37" spans="2:17" ht="18.75" customHeight="1">
      <c r="B37" s="720" t="s">
        <v>771</v>
      </c>
      <c r="C37" s="720"/>
      <c r="D37" s="720"/>
      <c r="E37" s="720"/>
      <c r="F37" s="720"/>
      <c r="G37" s="720"/>
      <c r="H37" s="720"/>
      <c r="I37" s="720"/>
      <c r="J37" s="720"/>
      <c r="K37" s="720"/>
      <c r="L37" s="720"/>
      <c r="M37" s="720"/>
      <c r="N37" s="720"/>
      <c r="O37" s="720"/>
      <c r="P37" s="720"/>
      <c r="Q37" s="720"/>
    </row>
    <row r="38" spans="2:17" ht="18.75" customHeight="1">
      <c r="B38" s="720" t="s">
        <v>510</v>
      </c>
      <c r="C38" s="720"/>
      <c r="D38" s="720"/>
      <c r="E38" s="720"/>
      <c r="F38" s="720"/>
      <c r="G38" s="720"/>
      <c r="H38" s="720"/>
      <c r="I38" s="720"/>
      <c r="J38" s="720"/>
      <c r="K38" s="720"/>
      <c r="L38" s="720"/>
      <c r="M38" s="720"/>
      <c r="N38" s="720"/>
      <c r="O38" s="720"/>
      <c r="P38" s="720"/>
      <c r="Q38" s="720"/>
    </row>
    <row r="39" spans="2:17" ht="18.75" customHeight="1">
      <c r="B39" s="720" t="s">
        <v>409</v>
      </c>
      <c r="C39" s="720"/>
      <c r="D39" s="720"/>
      <c r="E39" s="720"/>
      <c r="F39" s="720"/>
      <c r="G39" s="720"/>
      <c r="H39" s="720"/>
      <c r="I39" s="720"/>
      <c r="J39" s="720"/>
      <c r="K39" s="720"/>
      <c r="L39" s="720"/>
      <c r="M39" s="720"/>
      <c r="N39" s="720"/>
      <c r="O39" s="720"/>
      <c r="P39" s="720"/>
      <c r="Q39" s="720"/>
    </row>
    <row r="40" spans="2:17" ht="18.75" customHeight="1">
      <c r="B40" s="720" t="s">
        <v>410</v>
      </c>
      <c r="C40" s="720"/>
      <c r="D40" s="720"/>
      <c r="E40" s="720"/>
      <c r="F40" s="720"/>
      <c r="G40" s="720"/>
      <c r="H40" s="720"/>
      <c r="I40" s="720"/>
      <c r="J40" s="720"/>
      <c r="K40" s="720"/>
      <c r="L40" s="720"/>
      <c r="M40" s="720"/>
      <c r="N40" s="720"/>
      <c r="O40" s="720"/>
      <c r="P40" s="720"/>
      <c r="Q40" s="720"/>
    </row>
    <row r="41" spans="2:17" ht="18.75" customHeight="1">
      <c r="B41" s="264"/>
      <c r="C41" s="264"/>
      <c r="D41" s="264"/>
      <c r="E41" s="264"/>
      <c r="F41" s="264"/>
      <c r="G41" s="264"/>
      <c r="H41" s="264"/>
      <c r="I41" s="264"/>
      <c r="J41" s="264"/>
      <c r="K41" s="264"/>
      <c r="L41" s="264"/>
      <c r="M41" s="264"/>
      <c r="N41" s="264"/>
      <c r="O41" s="264"/>
      <c r="P41" s="264"/>
      <c r="Q41" s="264"/>
    </row>
    <row r="42" spans="2:17" ht="18.75" customHeight="1">
      <c r="B42" s="264"/>
      <c r="C42" s="264"/>
      <c r="D42" s="264"/>
      <c r="E42" s="264"/>
      <c r="F42" s="264"/>
      <c r="G42" s="264"/>
      <c r="H42" s="264"/>
      <c r="I42" s="264"/>
      <c r="J42" s="264"/>
      <c r="K42" s="264"/>
      <c r="L42" s="264"/>
      <c r="M42" s="264"/>
      <c r="N42" s="264"/>
      <c r="O42" s="264"/>
      <c r="P42" s="264"/>
      <c r="Q42" s="264"/>
    </row>
    <row r="43" spans="2:17" ht="18.75" customHeight="1">
      <c r="B43" s="264"/>
      <c r="C43" s="264"/>
      <c r="D43" s="264"/>
      <c r="E43" s="264"/>
      <c r="F43" s="264"/>
      <c r="G43" s="264"/>
      <c r="H43" s="264"/>
      <c r="I43" s="264"/>
      <c r="J43" s="264"/>
      <c r="K43" s="264"/>
      <c r="L43" s="264"/>
      <c r="M43" s="264"/>
      <c r="N43" s="264"/>
      <c r="O43" s="264"/>
      <c r="P43" s="264"/>
      <c r="Q43" s="264"/>
    </row>
    <row r="44" spans="2:17" ht="18.75" customHeight="1">
      <c r="B44" s="264"/>
      <c r="C44" s="264"/>
      <c r="D44" s="264"/>
      <c r="E44" s="264"/>
      <c r="F44" s="264"/>
      <c r="G44" s="264"/>
      <c r="H44" s="264"/>
      <c r="I44" s="264"/>
      <c r="J44" s="264"/>
      <c r="K44" s="264"/>
      <c r="L44" s="264"/>
      <c r="M44" s="264"/>
      <c r="N44" s="264"/>
      <c r="O44" s="264"/>
      <c r="P44" s="264"/>
      <c r="Q44" s="264"/>
    </row>
    <row r="45" spans="2:17" ht="18.75" customHeight="1">
      <c r="B45" s="264"/>
      <c r="C45" s="264"/>
      <c r="D45" s="264"/>
      <c r="E45" s="264"/>
      <c r="F45" s="264"/>
      <c r="G45" s="264">
        <v>1217</v>
      </c>
      <c r="H45" s="264">
        <v>4665</v>
      </c>
      <c r="I45" s="264">
        <v>3697</v>
      </c>
      <c r="J45" s="264">
        <v>3038</v>
      </c>
      <c r="K45" s="264">
        <v>3595</v>
      </c>
      <c r="L45" s="264">
        <v>3293</v>
      </c>
      <c r="M45" s="264">
        <v>1460</v>
      </c>
      <c r="N45" s="264"/>
      <c r="O45" s="264"/>
      <c r="P45" s="264"/>
      <c r="Q45" s="264"/>
    </row>
    <row r="46" spans="2:17" ht="18.75" customHeight="1">
      <c r="B46" s="264"/>
      <c r="C46" s="264"/>
      <c r="D46" s="264"/>
      <c r="E46" s="264"/>
      <c r="F46" s="264"/>
      <c r="G46" s="264"/>
      <c r="H46" s="264"/>
      <c r="I46" s="264"/>
      <c r="J46" s="264"/>
      <c r="K46" s="264"/>
      <c r="L46" s="264"/>
      <c r="M46" s="264"/>
      <c r="N46" s="264"/>
      <c r="O46" s="264"/>
      <c r="P46" s="264"/>
      <c r="Q46" s="264"/>
    </row>
    <row r="47" spans="2:17" ht="18.75" customHeight="1">
      <c r="B47" s="264"/>
      <c r="C47" s="264"/>
      <c r="D47" s="264"/>
      <c r="E47" s="264"/>
      <c r="F47" s="264"/>
      <c r="G47" s="264"/>
      <c r="H47" s="264"/>
      <c r="I47" s="264"/>
      <c r="J47" s="264"/>
      <c r="K47" s="264"/>
      <c r="L47" s="264"/>
      <c r="M47" s="264"/>
      <c r="N47" s="264"/>
      <c r="O47" s="264"/>
      <c r="P47" s="264"/>
      <c r="Q47" s="264"/>
    </row>
    <row r="48" spans="2:17" ht="18.75" customHeight="1">
      <c r="B48" s="264"/>
      <c r="C48" s="264"/>
      <c r="D48" s="264"/>
      <c r="E48" s="264"/>
      <c r="F48" s="264"/>
      <c r="G48" s="264"/>
      <c r="H48" s="264"/>
      <c r="I48" s="264"/>
      <c r="J48" s="264"/>
      <c r="K48" s="264"/>
      <c r="L48" s="264"/>
      <c r="M48" s="264"/>
      <c r="N48" s="264"/>
      <c r="O48" s="264"/>
      <c r="P48" s="264"/>
      <c r="Q48" s="264"/>
    </row>
    <row r="49" spans="2:17" ht="18.75" customHeight="1">
      <c r="B49" s="264"/>
      <c r="C49" s="264"/>
      <c r="D49" s="264"/>
      <c r="E49" s="264"/>
      <c r="F49" s="264"/>
      <c r="G49" s="264"/>
      <c r="H49" s="264"/>
      <c r="I49" s="264"/>
      <c r="J49" s="264"/>
      <c r="K49" s="264"/>
      <c r="L49" s="264"/>
      <c r="M49" s="264"/>
      <c r="N49" s="264"/>
      <c r="O49" s="264"/>
      <c r="P49" s="264"/>
      <c r="Q49" s="264"/>
    </row>
    <row r="50" spans="2:17" ht="18.75" customHeight="1">
      <c r="B50" s="264"/>
      <c r="C50" s="264"/>
      <c r="D50" s="264"/>
      <c r="E50" s="264"/>
      <c r="F50" s="264"/>
      <c r="G50" s="264"/>
      <c r="H50" s="264"/>
      <c r="I50" s="264"/>
      <c r="J50" s="264"/>
      <c r="K50" s="264"/>
      <c r="L50" s="264"/>
      <c r="M50" s="264"/>
      <c r="N50" s="264"/>
      <c r="O50" s="264"/>
      <c r="P50" s="264"/>
      <c r="Q50" s="264"/>
    </row>
    <row r="51" spans="2:17" ht="18.75" customHeight="1">
      <c r="B51" s="264"/>
      <c r="C51" s="264"/>
      <c r="D51" s="264"/>
      <c r="E51" s="264"/>
      <c r="F51" s="264"/>
      <c r="G51" s="264"/>
      <c r="H51" s="264"/>
      <c r="I51" s="264"/>
      <c r="J51" s="264"/>
      <c r="K51" s="264"/>
      <c r="L51" s="264"/>
      <c r="M51" s="264"/>
      <c r="N51" s="264"/>
      <c r="O51" s="264"/>
      <c r="P51" s="264"/>
      <c r="Q51" s="264"/>
    </row>
    <row r="52" spans="2:17" ht="18.75" customHeight="1">
      <c r="B52" s="264"/>
      <c r="C52" s="264"/>
      <c r="D52" s="264"/>
      <c r="E52" s="264"/>
      <c r="F52" s="264"/>
      <c r="G52" s="264"/>
      <c r="H52" s="264"/>
      <c r="I52" s="264"/>
      <c r="J52" s="264"/>
      <c r="K52" s="264"/>
      <c r="L52" s="264"/>
      <c r="M52" s="264"/>
      <c r="N52" s="264"/>
      <c r="O52" s="264"/>
      <c r="P52" s="264"/>
      <c r="Q52" s="264"/>
    </row>
    <row r="53" spans="2:17" ht="18.75" customHeight="1">
      <c r="B53" s="264"/>
      <c r="C53" s="264"/>
      <c r="D53" s="264"/>
      <c r="E53" s="264"/>
      <c r="F53" s="264"/>
      <c r="G53" s="264"/>
      <c r="H53" s="264"/>
      <c r="I53" s="264"/>
      <c r="J53" s="264"/>
      <c r="K53" s="264"/>
      <c r="L53" s="264"/>
      <c r="M53" s="264"/>
      <c r="N53" s="264"/>
      <c r="O53" s="264"/>
      <c r="P53" s="264"/>
      <c r="Q53" s="264"/>
    </row>
    <row r="54" spans="2:17" ht="18.75" customHeight="1">
      <c r="B54" s="264"/>
      <c r="C54" s="264"/>
      <c r="D54" s="264"/>
      <c r="E54" s="264"/>
      <c r="F54" s="264"/>
      <c r="G54" s="264"/>
      <c r="H54" s="264"/>
      <c r="I54" s="264"/>
      <c r="J54" s="264"/>
      <c r="K54" s="264"/>
      <c r="L54" s="264"/>
      <c r="M54" s="264"/>
      <c r="N54" s="264"/>
      <c r="O54" s="264"/>
      <c r="P54" s="264"/>
      <c r="Q54" s="264"/>
    </row>
    <row r="55" spans="2:17" ht="18.75" customHeight="1">
      <c r="B55" s="264"/>
      <c r="C55" s="264"/>
      <c r="D55" s="264"/>
      <c r="E55" s="264"/>
      <c r="F55" s="264"/>
      <c r="G55" s="264"/>
      <c r="H55" s="264"/>
      <c r="I55" s="264"/>
      <c r="J55" s="264"/>
      <c r="K55" s="264"/>
      <c r="L55" s="264"/>
      <c r="M55" s="264"/>
      <c r="N55" s="264"/>
      <c r="O55" s="264"/>
      <c r="P55" s="264"/>
      <c r="Q55" s="264"/>
    </row>
    <row r="56" spans="2:17" ht="18.75" customHeight="1">
      <c r="B56" s="264"/>
      <c r="C56" s="264"/>
      <c r="D56" s="264"/>
      <c r="E56" s="264"/>
      <c r="F56" s="264"/>
      <c r="G56" s="264"/>
      <c r="H56" s="264"/>
      <c r="I56" s="264"/>
      <c r="J56" s="264"/>
      <c r="K56" s="264"/>
      <c r="L56" s="264"/>
      <c r="M56" s="264"/>
      <c r="N56" s="264"/>
      <c r="O56" s="264"/>
      <c r="P56" s="264"/>
      <c r="Q56" s="264"/>
    </row>
    <row r="57" spans="2:17" ht="18.75" customHeight="1">
      <c r="B57" s="264"/>
      <c r="C57" s="264"/>
      <c r="D57" s="264"/>
      <c r="E57" s="264"/>
      <c r="F57" s="264"/>
      <c r="G57" s="264"/>
      <c r="H57" s="264"/>
      <c r="I57" s="264"/>
      <c r="J57" s="264"/>
      <c r="K57" s="264"/>
      <c r="L57" s="264"/>
      <c r="M57" s="264"/>
      <c r="N57" s="264"/>
      <c r="O57" s="264"/>
      <c r="P57" s="264"/>
      <c r="Q57" s="264"/>
    </row>
    <row r="58" spans="2:17" ht="18.75" customHeight="1">
      <c r="B58" s="264"/>
      <c r="C58" s="264"/>
      <c r="D58" s="264"/>
      <c r="E58" s="264"/>
      <c r="F58" s="264"/>
      <c r="G58" s="264"/>
      <c r="H58" s="264"/>
      <c r="I58" s="264"/>
      <c r="J58" s="264"/>
      <c r="K58" s="264"/>
      <c r="L58" s="264"/>
      <c r="M58" s="264"/>
      <c r="N58" s="264"/>
      <c r="O58" s="264"/>
      <c r="P58" s="264"/>
      <c r="Q58" s="264"/>
    </row>
  </sheetData>
  <sheetProtection/>
  <mergeCells count="70">
    <mergeCell ref="A23:A24"/>
    <mergeCell ref="A26:A28"/>
    <mergeCell ref="F23:F24"/>
    <mergeCell ref="Q5:Q10"/>
    <mergeCell ref="Q12:Q13"/>
    <mergeCell ref="Q14:Q16"/>
    <mergeCell ref="Q18:Q19"/>
    <mergeCell ref="A5:A10"/>
    <mergeCell ref="A12:A13"/>
    <mergeCell ref="A14:A16"/>
    <mergeCell ref="A18:A19"/>
    <mergeCell ref="C23:C24"/>
    <mergeCell ref="B23:B24"/>
    <mergeCell ref="F3:F4"/>
    <mergeCell ref="F5:F10"/>
    <mergeCell ref="F12:F13"/>
    <mergeCell ref="F14:F16"/>
    <mergeCell ref="F18:F19"/>
    <mergeCell ref="C5:C10"/>
    <mergeCell ref="C12:C13"/>
    <mergeCell ref="G32:G33"/>
    <mergeCell ref="I18:I19"/>
    <mergeCell ref="J18:J19"/>
    <mergeCell ref="C14:C16"/>
    <mergeCell ref="C18:C19"/>
    <mergeCell ref="H18:H19"/>
    <mergeCell ref="G18:G19"/>
    <mergeCell ref="Q32:Q33"/>
    <mergeCell ref="L18:L19"/>
    <mergeCell ref="M32:M33"/>
    <mergeCell ref="P32:P33"/>
    <mergeCell ref="P18:P19"/>
    <mergeCell ref="M18:M19"/>
    <mergeCell ref="L32:L33"/>
    <mergeCell ref="L12:L13"/>
    <mergeCell ref="M12:M13"/>
    <mergeCell ref="G12:G13"/>
    <mergeCell ref="G14:G16"/>
    <mergeCell ref="H14:H16"/>
    <mergeCell ref="I14:I16"/>
    <mergeCell ref="L14:L16"/>
    <mergeCell ref="K14:K16"/>
    <mergeCell ref="M14:M16"/>
    <mergeCell ref="P12:P13"/>
    <mergeCell ref="H5:H10"/>
    <mergeCell ref="B40:Q40"/>
    <mergeCell ref="B36:Q36"/>
    <mergeCell ref="B37:Q37"/>
    <mergeCell ref="B38:Q38"/>
    <mergeCell ref="B39:Q39"/>
    <mergeCell ref="P14:P16"/>
    <mergeCell ref="J14:J16"/>
    <mergeCell ref="P5:P10"/>
    <mergeCell ref="K32:K33"/>
    <mergeCell ref="B3:D4"/>
    <mergeCell ref="E3:E4"/>
    <mergeCell ref="K12:K13"/>
    <mergeCell ref="G5:G10"/>
    <mergeCell ref="H12:H13"/>
    <mergeCell ref="I12:I13"/>
    <mergeCell ref="J12:J13"/>
    <mergeCell ref="K18:K19"/>
    <mergeCell ref="J32:J33"/>
    <mergeCell ref="E1:Q1"/>
    <mergeCell ref="I5:I10"/>
    <mergeCell ref="J5:J10"/>
    <mergeCell ref="L5:L10"/>
    <mergeCell ref="K5:K10"/>
    <mergeCell ref="H3:Q3"/>
    <mergeCell ref="M5:M10"/>
  </mergeCells>
  <printOptions/>
  <pageMargins left="0.7874015748031497" right="0.3937007874015748" top="0.5905511811023623" bottom="0.5905511811023623" header="0.5118110236220472" footer="0.5118110236220472"/>
  <pageSetup horizontalDpi="600" verticalDpi="600" orientation="landscape" paperSize="9" scale="98"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L18"/>
  <sheetViews>
    <sheetView zoomScalePageLayoutView="0" workbookViewId="0" topLeftCell="A1">
      <selection activeCell="D288" sqref="D288:BD288"/>
    </sheetView>
  </sheetViews>
  <sheetFormatPr defaultColWidth="9.00390625" defaultRowHeight="15.75" customHeight="1"/>
  <cols>
    <col min="1" max="1" width="4.625" style="378" customWidth="1"/>
    <col min="2" max="2" width="13.875" style="378" bestFit="1" customWidth="1"/>
    <col min="3" max="3" width="18.375" style="378" bestFit="1" customWidth="1"/>
    <col min="4" max="4" width="17.25390625" style="378" bestFit="1" customWidth="1"/>
    <col min="5" max="5" width="8.125" style="378" customWidth="1"/>
    <col min="6" max="6" width="5.125" style="378" customWidth="1"/>
    <col min="7" max="7" width="6.625" style="378" customWidth="1"/>
    <col min="8" max="8" width="7.625" style="378" customWidth="1"/>
    <col min="9" max="9" width="8.125" style="378" customWidth="1"/>
    <col min="10" max="10" width="5.125" style="378" customWidth="1"/>
    <col min="11" max="11" width="6.625" style="378" customWidth="1"/>
    <col min="12" max="12" width="7.625" style="378" customWidth="1"/>
    <col min="13" max="16384" width="9.00390625" style="378" customWidth="1"/>
  </cols>
  <sheetData>
    <row r="1" spans="7:12" ht="15.75" customHeight="1">
      <c r="G1" s="378">
        <v>60</v>
      </c>
      <c r="H1" s="378" t="s">
        <v>666</v>
      </c>
      <c r="K1" s="378">
        <v>60</v>
      </c>
      <c r="L1" s="378" t="s">
        <v>666</v>
      </c>
    </row>
    <row r="2" spans="7:12" ht="15.75" customHeight="1">
      <c r="G2" s="378">
        <v>7.5</v>
      </c>
      <c r="H2" s="378" t="s">
        <v>73</v>
      </c>
      <c r="K2" s="378">
        <v>8</v>
      </c>
      <c r="L2" s="378" t="s">
        <v>73</v>
      </c>
    </row>
    <row r="3" spans="5:12" ht="15.75" customHeight="1">
      <c r="E3" s="559" t="s">
        <v>669</v>
      </c>
      <c r="F3" s="560"/>
      <c r="G3" s="560"/>
      <c r="H3" s="561"/>
      <c r="I3" s="559" t="s">
        <v>670</v>
      </c>
      <c r="J3" s="560"/>
      <c r="K3" s="560"/>
      <c r="L3" s="561"/>
    </row>
    <row r="4" spans="1:12" s="379" customFormat="1" ht="15.75" customHeight="1">
      <c r="A4" s="397"/>
      <c r="B4" s="394"/>
      <c r="C4" s="391"/>
      <c r="D4" s="392"/>
      <c r="E4" s="390" t="s">
        <v>664</v>
      </c>
      <c r="F4" s="391" t="s">
        <v>691</v>
      </c>
      <c r="G4" s="391" t="s">
        <v>665</v>
      </c>
      <c r="H4" s="393" t="s">
        <v>667</v>
      </c>
      <c r="I4" s="390" t="s">
        <v>664</v>
      </c>
      <c r="J4" s="391" t="s">
        <v>691</v>
      </c>
      <c r="K4" s="391" t="s">
        <v>665</v>
      </c>
      <c r="L4" s="393" t="s">
        <v>667</v>
      </c>
    </row>
    <row r="5" spans="1:12" ht="15.75" customHeight="1">
      <c r="A5" s="398">
        <v>1</v>
      </c>
      <c r="B5" s="395" t="e">
        <f>IF(VLOOKUP($A5,c_all,#REF!,FALSE)="","",VLOOKUP($A5,c_all,#REF!,FALSE))</f>
        <v>#REF!</v>
      </c>
      <c r="C5" s="385" t="e">
        <f>IF(VLOOKUP($A5,c_all,#REF!,FALSE)="","",VLOOKUP($A5,c_all,#REF!,FALSE))</f>
        <v>#REF!</v>
      </c>
      <c r="D5" s="386" t="e">
        <f>IF(VLOOKUP($A5,c_all,#REF!,FALSE)="","",VLOOKUP($A5,c_all,#REF!,FALSE))</f>
        <v>#REF!</v>
      </c>
      <c r="E5" s="387">
        <v>6500</v>
      </c>
      <c r="F5" s="385" t="e">
        <f>IF(VLOOKUP($A5,c_all,#REF!,FALSE)="","",VLOOKUP($A5,c_all,#REF!,FALSE))</f>
        <v>#REF!</v>
      </c>
      <c r="G5" s="388">
        <v>8</v>
      </c>
      <c r="H5" s="389">
        <f aca="true" t="shared" si="0" ref="H5:H17">IF(E5="",0,ROUND(E5*G5/$G$1/$G$2,1))</f>
        <v>115.6</v>
      </c>
      <c r="I5" s="387" t="e">
        <f>IF(VLOOKUP($A5,c_all,#REF!,FALSE)="","",VLOOKUP($A5,c_all,#REF!,FALSE))</f>
        <v>#REF!</v>
      </c>
      <c r="J5" s="385" t="e">
        <f>IF(VLOOKUP($A5,c_all,#REF!,FALSE)="","",VLOOKUP($A5,c_all,#REF!,FALSE))</f>
        <v>#REF!</v>
      </c>
      <c r="K5" s="388" t="e">
        <f>IF(VLOOKUP($A5,c_all,#REF!,FALSE)="","",VLOOKUP($A5,c_all,#REF!,FALSE))</f>
        <v>#REF!</v>
      </c>
      <c r="L5" s="389" t="e">
        <f aca="true" t="shared" si="1" ref="L5:L17">IF(I5="",0,ROUND(I5*K5/$G$1/$G$2,1))</f>
        <v>#REF!</v>
      </c>
    </row>
    <row r="6" spans="1:12" ht="15.75" customHeight="1">
      <c r="A6" s="399">
        <f aca="true" t="shared" si="2" ref="A6:A16">A5+1</f>
        <v>2</v>
      </c>
      <c r="B6" s="396" t="e">
        <f>IF(VLOOKUP($A6,c_all,#REF!,FALSE)="","",VLOOKUP($A6,c_all,#REF!,FALSE))</f>
        <v>#REF!</v>
      </c>
      <c r="C6" s="380" t="e">
        <f>IF(VLOOKUP($A6,c_all,#REF!,FALSE)="","",VLOOKUP($A6,c_all,#REF!,FALSE))</f>
        <v>#REF!</v>
      </c>
      <c r="D6" s="383" t="e">
        <f>IF(VLOOKUP($A6,c_all,#REF!,FALSE)="","",VLOOKUP($A6,c_all,#REF!,FALSE))</f>
        <v>#REF!</v>
      </c>
      <c r="E6" s="384">
        <v>6000</v>
      </c>
      <c r="F6" s="380" t="e">
        <f>IF(VLOOKUP($A6,c_all,#REF!,FALSE)="","",VLOOKUP($A6,c_all,#REF!,FALSE))</f>
        <v>#REF!</v>
      </c>
      <c r="G6" s="381">
        <v>11</v>
      </c>
      <c r="H6" s="382">
        <f t="shared" si="0"/>
        <v>146.7</v>
      </c>
      <c r="I6" s="384" t="e">
        <f>IF(VLOOKUP($A6,c_all,#REF!,FALSE)="","",VLOOKUP($A6,c_all,#REF!,FALSE))</f>
        <v>#REF!</v>
      </c>
      <c r="J6" s="380" t="e">
        <f>IF(VLOOKUP($A6,c_all,#REF!,FALSE)="","",VLOOKUP($A6,c_all,#REF!,FALSE))</f>
        <v>#REF!</v>
      </c>
      <c r="K6" s="381" t="e">
        <f>IF(VLOOKUP($A6,c_all,#REF!,FALSE)="","",VLOOKUP($A6,c_all,#REF!,FALSE))</f>
        <v>#REF!</v>
      </c>
      <c r="L6" s="382" t="e">
        <f t="shared" si="1"/>
        <v>#REF!</v>
      </c>
    </row>
    <row r="7" spans="1:12" ht="15.75" customHeight="1">
      <c r="A7" s="399">
        <f t="shared" si="2"/>
        <v>3</v>
      </c>
      <c r="B7" s="396" t="e">
        <f>IF(VLOOKUP($A7,c_all,#REF!,FALSE)="","",VLOOKUP($A7,c_all,#REF!,FALSE))</f>
        <v>#REF!</v>
      </c>
      <c r="C7" s="380" t="e">
        <f>IF(VLOOKUP($A7,c_all,#REF!,FALSE)="","",VLOOKUP($A7,c_all,#REF!,FALSE))</f>
        <v>#REF!</v>
      </c>
      <c r="D7" s="383" t="e">
        <f>IF(VLOOKUP($A7,c_all,#REF!,FALSE)="","",VLOOKUP($A7,c_all,#REF!,FALSE))</f>
        <v>#REF!</v>
      </c>
      <c r="E7" s="384">
        <v>4000</v>
      </c>
      <c r="F7" s="380" t="e">
        <f>IF(VLOOKUP($A7,c_all,#REF!,FALSE)="","",VLOOKUP($A7,c_all,#REF!,FALSE))</f>
        <v>#REF!</v>
      </c>
      <c r="G7" s="381">
        <v>8</v>
      </c>
      <c r="H7" s="382">
        <f t="shared" si="0"/>
        <v>71.1</v>
      </c>
      <c r="I7" s="384" t="e">
        <f>IF(VLOOKUP($A7,c_all,#REF!,FALSE)="","",VLOOKUP($A7,c_all,#REF!,FALSE))</f>
        <v>#REF!</v>
      </c>
      <c r="J7" s="380" t="e">
        <f>IF(VLOOKUP($A7,c_all,#REF!,FALSE)="","",VLOOKUP($A7,c_all,#REF!,FALSE))</f>
        <v>#REF!</v>
      </c>
      <c r="K7" s="381" t="e">
        <f>IF(VLOOKUP($A7,c_all,#REF!,FALSE)="","",VLOOKUP($A7,c_all,#REF!,FALSE))</f>
        <v>#REF!</v>
      </c>
      <c r="L7" s="382" t="e">
        <f t="shared" si="1"/>
        <v>#REF!</v>
      </c>
    </row>
    <row r="8" spans="1:12" ht="15.75" customHeight="1">
      <c r="A8" s="399">
        <f t="shared" si="2"/>
        <v>4</v>
      </c>
      <c r="B8" s="396" t="e">
        <f>IF(VLOOKUP($A8,c_all,#REF!,FALSE)="","",VLOOKUP($A8,c_all,#REF!,FALSE))</f>
        <v>#REF!</v>
      </c>
      <c r="C8" s="380" t="e">
        <f>IF(VLOOKUP($A8,c_all,#REF!,FALSE)="","",VLOOKUP($A8,c_all,#REF!,FALSE))</f>
        <v>#REF!</v>
      </c>
      <c r="D8" s="383" t="e">
        <f>IF(VLOOKUP($A8,c_all,#REF!,FALSE)="","",VLOOKUP($A8,c_all,#REF!,FALSE))</f>
        <v>#REF!</v>
      </c>
      <c r="E8" s="384">
        <v>3000</v>
      </c>
      <c r="F8" s="380" t="e">
        <f>IF(VLOOKUP($A8,c_all,#REF!,FALSE)="","",VLOOKUP($A8,c_all,#REF!,FALSE))</f>
        <v>#REF!</v>
      </c>
      <c r="G8" s="381">
        <v>6</v>
      </c>
      <c r="H8" s="382">
        <f t="shared" si="0"/>
        <v>40</v>
      </c>
      <c r="I8" s="384" t="e">
        <f>IF(VLOOKUP($A8,c_all,#REF!,FALSE)="","",VLOOKUP($A8,c_all,#REF!,FALSE))</f>
        <v>#REF!</v>
      </c>
      <c r="J8" s="380" t="e">
        <f>IF(VLOOKUP($A8,c_all,#REF!,FALSE)="","",VLOOKUP($A8,c_all,#REF!,FALSE))</f>
        <v>#REF!</v>
      </c>
      <c r="K8" s="381" t="e">
        <f>IF(VLOOKUP($A8,c_all,#REF!,FALSE)="","",VLOOKUP($A8,c_all,#REF!,FALSE))</f>
        <v>#REF!</v>
      </c>
      <c r="L8" s="382" t="e">
        <f t="shared" si="1"/>
        <v>#REF!</v>
      </c>
    </row>
    <row r="9" spans="1:12" ht="15.75" customHeight="1">
      <c r="A9" s="399">
        <f t="shared" si="2"/>
        <v>5</v>
      </c>
      <c r="B9" s="396" t="e">
        <f>IF(VLOOKUP($A9,c_all,#REF!,FALSE)="","",VLOOKUP($A9,c_all,#REF!,FALSE))</f>
        <v>#REF!</v>
      </c>
      <c r="C9" s="380" t="e">
        <f>IF(VLOOKUP($A9,c_all,#REF!,FALSE)="","",VLOOKUP($A9,c_all,#REF!,FALSE))</f>
        <v>#REF!</v>
      </c>
      <c r="D9" s="383" t="e">
        <f>IF(VLOOKUP($A9,c_all,#REF!,FALSE)="","",VLOOKUP($A9,c_all,#REF!,FALSE))</f>
        <v>#REF!</v>
      </c>
      <c r="E9" s="384">
        <v>800</v>
      </c>
      <c r="F9" s="380" t="e">
        <f>IF(VLOOKUP($A9,c_all,#REF!,FALSE)="","",VLOOKUP($A9,c_all,#REF!,FALSE))</f>
        <v>#REF!</v>
      </c>
      <c r="G9" s="381">
        <v>6</v>
      </c>
      <c r="H9" s="382">
        <f t="shared" si="0"/>
        <v>10.7</v>
      </c>
      <c r="I9" s="384" t="e">
        <f>IF(VLOOKUP($A9,c_all,#REF!,FALSE)="","",VLOOKUP($A9,c_all,#REF!,FALSE))</f>
        <v>#REF!</v>
      </c>
      <c r="J9" s="380" t="e">
        <f>IF(VLOOKUP($A9,c_all,#REF!,FALSE)="","",VLOOKUP($A9,c_all,#REF!,FALSE))</f>
        <v>#REF!</v>
      </c>
      <c r="K9" s="381" t="e">
        <f>IF(VLOOKUP($A9,c_all,#REF!,FALSE)="","",VLOOKUP($A9,c_all,#REF!,FALSE))</f>
        <v>#REF!</v>
      </c>
      <c r="L9" s="382" t="e">
        <f t="shared" si="1"/>
        <v>#REF!</v>
      </c>
    </row>
    <row r="10" spans="1:12" ht="15.75" customHeight="1">
      <c r="A10" s="399">
        <f t="shared" si="2"/>
        <v>6</v>
      </c>
      <c r="B10" s="396" t="e">
        <f>IF(VLOOKUP($A10,c_all,#REF!,FALSE)="","",VLOOKUP($A10,c_all,#REF!,FALSE))</f>
        <v>#REF!</v>
      </c>
      <c r="C10" s="380" t="e">
        <f>IF(VLOOKUP($A10,c_all,#REF!,FALSE)="","",VLOOKUP($A10,c_all,#REF!,FALSE))</f>
        <v>#REF!</v>
      </c>
      <c r="D10" s="383" t="e">
        <f>IF(VLOOKUP($A10,c_all,#REF!,FALSE)="","",VLOOKUP($A10,c_all,#REF!,FALSE))</f>
        <v>#REF!</v>
      </c>
      <c r="E10" s="384">
        <v>3500</v>
      </c>
      <c r="F10" s="380" t="e">
        <f>IF(VLOOKUP($A10,c_all,#REF!,FALSE)="","",VLOOKUP($A10,c_all,#REF!,FALSE))</f>
        <v>#REF!</v>
      </c>
      <c r="G10" s="381">
        <v>5</v>
      </c>
      <c r="H10" s="382">
        <f t="shared" si="0"/>
        <v>38.9</v>
      </c>
      <c r="I10" s="384" t="e">
        <f>IF(VLOOKUP($A10,c_all,#REF!,FALSE)="","",VLOOKUP($A10,c_all,#REF!,FALSE))</f>
        <v>#REF!</v>
      </c>
      <c r="J10" s="380" t="e">
        <f>IF(VLOOKUP($A10,c_all,#REF!,FALSE)="","",VLOOKUP($A10,c_all,#REF!,FALSE))</f>
        <v>#REF!</v>
      </c>
      <c r="K10" s="381" t="e">
        <f>IF(VLOOKUP($A10,c_all,#REF!,FALSE)="","",VLOOKUP($A10,c_all,#REF!,FALSE))</f>
        <v>#REF!</v>
      </c>
      <c r="L10" s="382" t="e">
        <f t="shared" si="1"/>
        <v>#REF!</v>
      </c>
    </row>
    <row r="11" spans="1:12" ht="15.75" customHeight="1">
      <c r="A11" s="399">
        <f t="shared" si="2"/>
        <v>7</v>
      </c>
      <c r="B11" s="396" t="e">
        <f>IF(VLOOKUP($A11,c_all,#REF!,FALSE)="","",VLOOKUP($A11,c_all,#REF!,FALSE))</f>
        <v>#REF!</v>
      </c>
      <c r="C11" s="380" t="e">
        <f>IF(VLOOKUP($A11,c_all,#REF!,FALSE)="","",VLOOKUP($A11,c_all,#REF!,FALSE))</f>
        <v>#REF!</v>
      </c>
      <c r="D11" s="383" t="e">
        <f>IF(VLOOKUP($A11,c_all,#REF!,FALSE)="","",VLOOKUP($A11,c_all,#REF!,FALSE))</f>
        <v>#REF!</v>
      </c>
      <c r="E11" s="384">
        <v>1700</v>
      </c>
      <c r="F11" s="380" t="e">
        <f>IF(VLOOKUP($A11,c_all,#REF!,FALSE)="","",VLOOKUP($A11,c_all,#REF!,FALSE))</f>
        <v>#REF!</v>
      </c>
      <c r="G11" s="381">
        <v>6</v>
      </c>
      <c r="H11" s="382">
        <f t="shared" si="0"/>
        <v>22.7</v>
      </c>
      <c r="I11" s="384" t="e">
        <f>IF(VLOOKUP($A11,c_all,#REF!,FALSE)="","",VLOOKUP($A11,c_all,#REF!,FALSE))</f>
        <v>#REF!</v>
      </c>
      <c r="J11" s="380" t="e">
        <f>IF(VLOOKUP($A11,c_all,#REF!,FALSE)="","",VLOOKUP($A11,c_all,#REF!,FALSE))</f>
        <v>#REF!</v>
      </c>
      <c r="K11" s="381" t="e">
        <f>IF(VLOOKUP($A11,c_all,#REF!,FALSE)="","",VLOOKUP($A11,c_all,#REF!,FALSE))</f>
        <v>#REF!</v>
      </c>
      <c r="L11" s="382" t="e">
        <f t="shared" si="1"/>
        <v>#REF!</v>
      </c>
    </row>
    <row r="12" spans="1:12" ht="15.75" customHeight="1">
      <c r="A12" s="399">
        <f t="shared" si="2"/>
        <v>8</v>
      </c>
      <c r="B12" s="396" t="e">
        <f>IF(VLOOKUP($A12,c_all,#REF!,FALSE)="","",VLOOKUP($A12,c_all,#REF!,FALSE))</f>
        <v>#REF!</v>
      </c>
      <c r="C12" s="380" t="e">
        <f>IF(VLOOKUP($A12,c_all,#REF!,FALSE)="","",VLOOKUP($A12,c_all,#REF!,FALSE))</f>
        <v>#REF!</v>
      </c>
      <c r="D12" s="383" t="e">
        <f>IF(VLOOKUP($A12,c_all,#REF!,FALSE)="","",VLOOKUP($A12,c_all,#REF!,FALSE))</f>
        <v>#REF!</v>
      </c>
      <c r="E12" s="384">
        <v>700</v>
      </c>
      <c r="F12" s="380" t="e">
        <f>IF(VLOOKUP($A12,c_all,#REF!,FALSE)="","",VLOOKUP($A12,c_all,#REF!,FALSE))</f>
        <v>#REF!</v>
      </c>
      <c r="G12" s="381">
        <v>10</v>
      </c>
      <c r="H12" s="382">
        <f t="shared" si="0"/>
        <v>15.6</v>
      </c>
      <c r="I12" s="384" t="e">
        <f>IF(VLOOKUP($A12,c_all,#REF!,FALSE)="","",VLOOKUP($A12,c_all,#REF!,FALSE))</f>
        <v>#REF!</v>
      </c>
      <c r="J12" s="380" t="e">
        <f>IF(VLOOKUP($A12,c_all,#REF!,FALSE)="","",VLOOKUP($A12,c_all,#REF!,FALSE))</f>
        <v>#REF!</v>
      </c>
      <c r="K12" s="381" t="e">
        <f>IF(VLOOKUP($A12,c_all,#REF!,FALSE)="","",VLOOKUP($A12,c_all,#REF!,FALSE))</f>
        <v>#REF!</v>
      </c>
      <c r="L12" s="382" t="e">
        <f t="shared" si="1"/>
        <v>#REF!</v>
      </c>
    </row>
    <row r="13" spans="1:12" ht="15.75" customHeight="1">
      <c r="A13" s="399">
        <f t="shared" si="2"/>
        <v>9</v>
      </c>
      <c r="B13" s="396" t="e">
        <f>IF(VLOOKUP($A13,c_all,#REF!,FALSE)="","",VLOOKUP($A13,c_all,#REF!,FALSE))</f>
        <v>#REF!</v>
      </c>
      <c r="C13" s="380" t="e">
        <f>IF(VLOOKUP($A13,c_all,#REF!,FALSE)="","",VLOOKUP($A13,c_all,#REF!,FALSE))</f>
        <v>#REF!</v>
      </c>
      <c r="D13" s="383" t="e">
        <f>IF(VLOOKUP($A13,c_all,#REF!,FALSE)="","",VLOOKUP($A13,c_all,#REF!,FALSE))</f>
        <v>#REF!</v>
      </c>
      <c r="E13" s="384">
        <v>7000</v>
      </c>
      <c r="F13" s="380" t="e">
        <f>IF(VLOOKUP($A13,c_all,#REF!,FALSE)="","",VLOOKUP($A13,c_all,#REF!,FALSE))</f>
        <v>#REF!</v>
      </c>
      <c r="G13" s="381">
        <v>8</v>
      </c>
      <c r="H13" s="382">
        <f t="shared" si="0"/>
        <v>124.4</v>
      </c>
      <c r="I13" s="384" t="e">
        <f>IF(VLOOKUP($A13,c_all,#REF!,FALSE)="","",VLOOKUP($A13,c_all,#REF!,FALSE))</f>
        <v>#REF!</v>
      </c>
      <c r="J13" s="380" t="e">
        <f>IF(VLOOKUP($A13,c_all,#REF!,FALSE)="","",VLOOKUP($A13,c_all,#REF!,FALSE))</f>
        <v>#REF!</v>
      </c>
      <c r="K13" s="381" t="e">
        <f>IF(VLOOKUP($A13,c_all,#REF!,FALSE)="","",VLOOKUP($A13,c_all,#REF!,FALSE))</f>
        <v>#REF!</v>
      </c>
      <c r="L13" s="382" t="e">
        <f t="shared" si="1"/>
        <v>#REF!</v>
      </c>
    </row>
    <row r="14" spans="1:12" ht="15.75" customHeight="1">
      <c r="A14" s="399">
        <f t="shared" si="2"/>
        <v>10</v>
      </c>
      <c r="B14" s="396" t="e">
        <f>IF(VLOOKUP($A14,c_all,#REF!,FALSE)="","",VLOOKUP($A14,c_all,#REF!,FALSE))</f>
        <v>#REF!</v>
      </c>
      <c r="C14" s="380" t="e">
        <f>IF(VLOOKUP($A14,c_all,#REF!,FALSE)="","",VLOOKUP($A14,c_all,#REF!,FALSE))</f>
        <v>#REF!</v>
      </c>
      <c r="D14" s="383" t="e">
        <f>IF(VLOOKUP($A14,c_all,#REF!,FALSE)="","",VLOOKUP($A14,c_all,#REF!,FALSE))</f>
        <v>#REF!</v>
      </c>
      <c r="E14" s="384">
        <v>10000</v>
      </c>
      <c r="F14" s="380" t="e">
        <f>IF(VLOOKUP($A14,c_all,#REF!,FALSE)="","",VLOOKUP($A14,c_all,#REF!,FALSE))</f>
        <v>#REF!</v>
      </c>
      <c r="G14" s="381">
        <v>13</v>
      </c>
      <c r="H14" s="382">
        <f t="shared" si="0"/>
        <v>288.9</v>
      </c>
      <c r="I14" s="384" t="e">
        <f>IF(VLOOKUP($A14,c_all,#REF!,FALSE)="","",VLOOKUP($A14,c_all,#REF!,FALSE))</f>
        <v>#REF!</v>
      </c>
      <c r="J14" s="380" t="e">
        <f>IF(VLOOKUP($A14,c_all,#REF!,FALSE)="","",VLOOKUP($A14,c_all,#REF!,FALSE))</f>
        <v>#REF!</v>
      </c>
      <c r="K14" s="381" t="e">
        <f>IF(VLOOKUP($A14,c_all,#REF!,FALSE)="","",VLOOKUP($A14,c_all,#REF!,FALSE))</f>
        <v>#REF!</v>
      </c>
      <c r="L14" s="382" t="e">
        <f t="shared" si="1"/>
        <v>#REF!</v>
      </c>
    </row>
    <row r="15" spans="1:12" ht="15.75" customHeight="1">
      <c r="A15" s="399">
        <f t="shared" si="2"/>
        <v>11</v>
      </c>
      <c r="B15" s="396" t="e">
        <f>IF(VLOOKUP($A15,c_all,#REF!,FALSE)="","",VLOOKUP($A15,c_all,#REF!,FALSE))</f>
        <v>#REF!</v>
      </c>
      <c r="C15" s="380" t="e">
        <f>IF(VLOOKUP($A15,c_all,#REF!,FALSE)="","",VLOOKUP($A15,c_all,#REF!,FALSE))</f>
        <v>#REF!</v>
      </c>
      <c r="D15" s="383" t="e">
        <f>IF(VLOOKUP($A15,c_all,#REF!,FALSE)="","",VLOOKUP($A15,c_all,#REF!,FALSE))</f>
        <v>#REF!</v>
      </c>
      <c r="E15" s="384">
        <v>3000</v>
      </c>
      <c r="F15" s="380" t="e">
        <f>IF(VLOOKUP($A15,c_all,#REF!,FALSE)="","",VLOOKUP($A15,c_all,#REF!,FALSE))</f>
        <v>#REF!</v>
      </c>
      <c r="G15" s="381">
        <v>20</v>
      </c>
      <c r="H15" s="382">
        <f t="shared" si="0"/>
        <v>133.3</v>
      </c>
      <c r="I15" s="384" t="e">
        <f>IF(VLOOKUP($A15,c_all,#REF!,FALSE)="","",VLOOKUP($A15,c_all,#REF!,FALSE))</f>
        <v>#REF!</v>
      </c>
      <c r="J15" s="380" t="e">
        <f>IF(VLOOKUP($A15,c_all,#REF!,FALSE)="","",VLOOKUP($A15,c_all,#REF!,FALSE))</f>
        <v>#REF!</v>
      </c>
      <c r="K15" s="381" t="e">
        <f>IF(VLOOKUP($A15,c_all,#REF!,FALSE)="","",VLOOKUP($A15,c_all,#REF!,FALSE))</f>
        <v>#REF!</v>
      </c>
      <c r="L15" s="382" t="e">
        <f t="shared" si="1"/>
        <v>#REF!</v>
      </c>
    </row>
    <row r="16" spans="1:12" ht="15.75" customHeight="1">
      <c r="A16" s="399">
        <f t="shared" si="2"/>
        <v>12</v>
      </c>
      <c r="B16" s="396" t="e">
        <f>IF(VLOOKUP($A16,c_all,#REF!,FALSE)="","",VLOOKUP($A16,c_all,#REF!,FALSE))</f>
        <v>#REF!</v>
      </c>
      <c r="C16" s="380" t="e">
        <f>IF(VLOOKUP($A16,c_all,#REF!,FALSE)="","",VLOOKUP($A16,c_all,#REF!,FALSE))</f>
        <v>#REF!</v>
      </c>
      <c r="D16" s="383" t="e">
        <f>IF(VLOOKUP($A16,c_all,#REF!,FALSE)="","",VLOOKUP($A16,c_all,#REF!,FALSE))</f>
        <v>#REF!</v>
      </c>
      <c r="E16" s="384">
        <v>3000</v>
      </c>
      <c r="F16" s="380" t="e">
        <f>IF(VLOOKUP($A16,c_all,#REF!,FALSE)="","",VLOOKUP($A16,c_all,#REF!,FALSE))</f>
        <v>#REF!</v>
      </c>
      <c r="G16" s="381"/>
      <c r="H16" s="382">
        <f t="shared" si="0"/>
        <v>0</v>
      </c>
      <c r="I16" s="384" t="e">
        <f>IF(VLOOKUP($A16,c_all,#REF!,FALSE)="","",VLOOKUP($A16,c_all,#REF!,FALSE))</f>
        <v>#REF!</v>
      </c>
      <c r="J16" s="380" t="e">
        <f>IF(VLOOKUP($A16,c_all,#REF!,FALSE)="","",VLOOKUP($A16,c_all,#REF!,FALSE))</f>
        <v>#REF!</v>
      </c>
      <c r="K16" s="381" t="e">
        <f>IF(VLOOKUP($A16,c_all,#REF!,FALSE)="","",VLOOKUP($A16,c_all,#REF!,FALSE))</f>
        <v>#REF!</v>
      </c>
      <c r="L16" s="382" t="e">
        <f t="shared" si="1"/>
        <v>#REF!</v>
      </c>
    </row>
    <row r="17" spans="1:12" ht="15.75" customHeight="1">
      <c r="A17" s="400">
        <v>13</v>
      </c>
      <c r="B17" s="401" t="e">
        <f>IF(VLOOKUP($A17,c_all,#REF!,FALSE)="","",VLOOKUP($A17,c_all,#REF!,FALSE))</f>
        <v>#REF!</v>
      </c>
      <c r="C17" s="402" t="e">
        <f>IF(VLOOKUP($A17,c_all,#REF!,FALSE)="","",VLOOKUP($A17,c_all,#REF!,FALSE))</f>
        <v>#REF!</v>
      </c>
      <c r="D17" s="403" t="e">
        <f>IF(VLOOKUP($A17,c_all,#REF!,FALSE)="","",VLOOKUP($A17,c_all,#REF!,FALSE))</f>
        <v>#REF!</v>
      </c>
      <c r="E17" s="404" t="e">
        <f>IF(VLOOKUP($A17,c_all,#REF!,FALSE)="","",VLOOKUP($A17,c_all,#REF!,FALSE))</f>
        <v>#REF!</v>
      </c>
      <c r="F17" s="402" t="e">
        <f>IF(VLOOKUP($A17,c_all,#REF!,FALSE)="","",VLOOKUP($A17,c_all,#REF!,FALSE))</f>
        <v>#REF!</v>
      </c>
      <c r="G17" s="405"/>
      <c r="H17" s="406" t="e">
        <f t="shared" si="0"/>
        <v>#REF!</v>
      </c>
      <c r="I17" s="404" t="e">
        <f>IF(VLOOKUP($A17,c_all,#REF!,FALSE)="","",VLOOKUP($A17,c_all,#REF!,FALSE))</f>
        <v>#REF!</v>
      </c>
      <c r="J17" s="402" t="e">
        <f>IF(VLOOKUP($A17,c_all,#REF!,FALSE)="","",VLOOKUP($A17,c_all,#REF!,FALSE))</f>
        <v>#REF!</v>
      </c>
      <c r="K17" s="405" t="e">
        <f>IF(VLOOKUP($A17,c_all,#REF!,FALSE)="","",VLOOKUP($A17,c_all,#REF!,FALSE))</f>
        <v>#REF!</v>
      </c>
      <c r="L17" s="406" t="e">
        <f t="shared" si="1"/>
        <v>#REF!</v>
      </c>
    </row>
    <row r="18" spans="1:12" ht="15.75" customHeight="1">
      <c r="A18" s="407"/>
      <c r="B18" s="408" t="s">
        <v>668</v>
      </c>
      <c r="C18" s="409"/>
      <c r="D18" s="410"/>
      <c r="E18" s="411"/>
      <c r="F18" s="409"/>
      <c r="G18" s="409"/>
      <c r="H18" s="412" t="e">
        <f>SUM(H5:H17)</f>
        <v>#REF!</v>
      </c>
      <c r="I18" s="411"/>
      <c r="J18" s="409"/>
      <c r="K18" s="409"/>
      <c r="L18" s="412" t="e">
        <f>SUM(L5:L17)</f>
        <v>#REF!</v>
      </c>
    </row>
  </sheetData>
  <sheetProtection/>
  <mergeCells count="2">
    <mergeCell ref="E3:H3"/>
    <mergeCell ref="I3:L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service159</cp:lastModifiedBy>
  <cp:lastPrinted>2016-03-04T05:56:30Z</cp:lastPrinted>
  <dcterms:created xsi:type="dcterms:W3CDTF">1998-05-22T01:50:03Z</dcterms:created>
  <dcterms:modified xsi:type="dcterms:W3CDTF">2016-03-07T01:27:47Z</dcterms:modified>
  <cp:category/>
  <cp:version/>
  <cp:contentType/>
  <cp:contentStatus/>
</cp:coreProperties>
</file>