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80" yWindow="0" windowWidth="27870"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externalReferences>
    <externalReference r:id="rId7"/>
    <externalReference r:id="rId8"/>
    <externalReference r:id="rId9"/>
    <externalReference r:id="rId10"/>
  </externalReferences>
  <definedNames>
    <definedName name="_xlnm._FilterDatabase" localSheetId="2" hidden="1">'別紙様式2-2 個表_処遇'!$L$11:$AG$11</definedName>
    <definedName name="_xlnm._FilterDatabase" localSheetId="3" hidden="1">'別紙様式2-3 個表_特定'!$L$11:$AH$11</definedName>
    <definedName name="www">#REF!</definedName>
    <definedName name="種類">[4]サービス種類一覧!$A$4:$A$20</definedName>
    <definedName name="一覧">[3]加算率一覧!$A$4:$A$25</definedName>
    <definedName name="サービス">#REF!</definedName>
    <definedName name="サービス種別">[1]サービス種類一覧!$B$4:$B$20</definedName>
    <definedName name="サービス名">[2]数式用!$A$5:$A$28</definedName>
    <definedName name="特定">#REF!</definedName>
    <definedName name="_xlnm.Print_Area" localSheetId="2">'別紙様式2-2 個表_処遇'!$A$1:$AG$31</definedName>
    <definedName name="_xlnm.Print_Titles" localSheetId="2">'別紙様式2-2 個表_処遇'!$7:$11</definedName>
    <definedName name="_xlnm.Print_Area" localSheetId="1">'別紙様式2-1 計画書_総括表'!$A$1:$AJ$228</definedName>
    <definedName name="_xlnm.Print_Area" localSheetId="3">'別紙様式2-3 個表_特定'!$A$1:$AH$31</definedName>
    <definedName name="_xlnm.Print_Titles" localSheetId="3">'別紙様式2-3 個表_特定'!$7:$11</definedName>
    <definedName name="_xlnm.Print_Area" localSheetId="0">はじめに!$A$1:$F$40</definedName>
    <definedName name="_xlnm._FilterDatabase" localSheetId="5" hidden="1">#REF!</definedName>
    <definedName name="_xlnm.Print_Area" localSheetId="5">'【参考】数式用'!$A$1:$I$34</definedName>
    <definedName name="_xlnm.Print_Titles" localSheetId="5">'【参考】数式用'!$2:$4</definedName>
    <definedName name="_xlnm.Print_Area" localSheetId="4">届出書!$A$1:$AJ$45</definedName>
    <definedName name="www" localSheetId="4">#REF!</definedName>
    <definedName name="サービス"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
    <author>厚生労働省ネットワークシステム</author>
  </authors>
  <commentList>
    <comment ref="AK16"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20" authorId="0">
      <text>
        <r>
          <rPr>
            <b/>
            <sz val="10"/>
            <color indexed="81"/>
            <rFont val="MS P ゴシック"/>
          </rPr>
          <t>該当する箇所にチェックをしてください。□をクリックするとチェックすることができます。その他の欄にある□についても同様です。</t>
        </r>
      </text>
    </comment>
    <comment ref="AK50" authorId="0">
      <text>
        <r>
          <rPr>
            <b/>
            <sz val="10"/>
            <color indexed="81"/>
            <rFont val="MS P ゴシック"/>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text>
        <r>
          <rPr>
            <b/>
            <sz val="10"/>
            <color indexed="81"/>
            <rFont val="MS P ゴシック"/>
          </rPr>
          <t>原則各年４月～翌年３月までの連続する期間を記入してください。なお、当該期間の月数は加算の対象月数を超えてはいけません。</t>
        </r>
      </text>
    </comment>
    <comment ref="AK71" authorId="0">
      <text>
        <r>
          <rPr>
            <b/>
            <sz val="10"/>
            <color indexed="81"/>
            <rFont val="MS P ゴシック"/>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K110"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6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rPr>
          <t>新規申請または継続申請で変更がある場合、該当する周知方法についてチェックしてください。今後の掲載を予定している場合には、「掲載予定」又は「予定」にチェックしてください。</t>
        </r>
      </text>
    </comment>
    <comment ref="AN87" authorId="1">
      <text>
        <r>
          <rPr>
            <b/>
            <sz val="9"/>
            <color indexed="81"/>
            <rFont val="MS P ゴシック"/>
          </rPr>
          <t>当該事業所（法人）で設定するグループ毎の配分比率を入力して下さい。</t>
        </r>
      </text>
    </comment>
    <comment ref="S90" authorId="1">
      <text>
        <r>
          <rPr>
            <b/>
            <sz val="10"/>
            <color indexed="81"/>
            <rFont val="MS P ゴシック"/>
          </rPr>
          <t>上記のいずれの配分方法にも当てはまらない場合は、当該事業所（法人）におけるグループ毎の配分額を記入して下さい。</t>
        </r>
      </text>
    </comment>
    <comment ref="AK30" authorId="0">
      <text>
        <r>
          <rPr>
            <b/>
            <sz val="10"/>
            <color indexed="81"/>
            <rFont val="MS P ゴシック"/>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text>
        <r>
          <rPr>
            <b/>
            <sz val="10"/>
            <color indexed="81"/>
            <rFont val="MS P ゴシック"/>
          </rPr>
          <t>原則各年４月～翌年３月までの連続する期間を記入してください。なお、当該期間の月数は加算の対象月数を超えてはいけません。</t>
        </r>
      </text>
    </comment>
  </commentList>
</comments>
</file>

<file path=xl/comments2.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<sst xmlns="http://schemas.openxmlformats.org/spreadsheetml/2006/main" xmlns:r="http://schemas.openxmlformats.org/officeDocument/2006/relationships" count="419" uniqueCount="419">
  <si>
    <t>年</t>
    <rPh sb="0" eb="1">
      <t>ネン</t>
    </rPh>
    <phoneticPr fontId="20"/>
  </si>
  <si>
    <t>(A)</t>
  </si>
  <si>
    <t>月</t>
    <rPh sb="0" eb="1">
      <t>ゲツ</t>
    </rPh>
    <phoneticPr fontId="20"/>
  </si>
  <si>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</si>
  <si>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電話番号</t>
    <rPh sb="0" eb="2">
      <t>デンワ</t>
    </rPh>
    <rPh sb="2" eb="4">
      <t>バンゴウ</t>
    </rPh>
    <phoneticPr fontId="20"/>
  </si>
  <si>
    <t>ヶ月）</t>
    <rPh sb="1" eb="2">
      <t>ゲツ</t>
    </rPh>
    <phoneticPr fontId="20"/>
  </si>
  <si>
    <t>月</t>
    <rPh sb="0" eb="1">
      <t>ツキ</t>
    </rPh>
    <phoneticPr fontId="20"/>
  </si>
  <si>
    <t>ワークシートの
入力順番（推奨）</t>
    <rPh sb="8" eb="10">
      <t>ニュウリョク</t>
    </rPh>
    <rPh sb="10" eb="12">
      <t>ジュンバン</t>
    </rPh>
    <rPh sb="13" eb="15">
      <t>スイショウ</t>
    </rPh>
    <phoneticPr fontId="20"/>
  </si>
  <si>
    <t>会議録、周知文書</t>
    <rPh sb="0" eb="3">
      <t>カイギロク</t>
    </rPh>
    <rPh sb="4" eb="6">
      <t>シュウチ</t>
    </rPh>
    <rPh sb="6" eb="8">
      <t>ブンショ</t>
    </rPh>
    <phoneticPr fontId="20"/>
  </si>
  <si>
    <t>賞与</t>
    <rPh sb="0" eb="2">
      <t>ショウヨ</t>
    </rPh>
    <phoneticPr fontId="20"/>
  </si>
  <si>
    <t>フリガナ</t>
  </si>
  <si>
    <t>年</t>
  </si>
  <si>
    <t>賃金改善実施期間</t>
  </si>
  <si>
    <t>①</t>
  </si>
  <si>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</si>
  <si>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</si>
  <si>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</si>
  <si>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</si>
  <si>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</si>
  <si>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</si>
  <si>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</si>
  <si>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</si>
  <si>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日</t>
    <rPh sb="0" eb="1">
      <t>ニチ</t>
    </rPh>
    <phoneticPr fontId="20"/>
  </si>
  <si>
    <t>ロ</t>
  </si>
  <si>
    <t>法人名</t>
    <rPh sb="0" eb="2">
      <t>ホウジン</t>
    </rPh>
    <rPh sb="2" eb="3">
      <t>メイ</t>
    </rPh>
    <phoneticPr fontId="20"/>
  </si>
  <si>
    <t>就業規則の見直し</t>
    <rPh sb="0" eb="2">
      <t>シュウギョウ</t>
    </rPh>
    <rPh sb="2" eb="4">
      <t>キソク</t>
    </rPh>
    <rPh sb="5" eb="7">
      <t>ミナオ</t>
    </rPh>
    <phoneticPr fontId="20"/>
  </si>
  <si>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</si>
  <si>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t>
  </si>
  <si>
    <t>②</t>
  </si>
  <si>
    <t>月</t>
  </si>
  <si>
    <t>非該当</t>
    <rPh sb="0" eb="3">
      <t>ヒガイトウ</t>
    </rPh>
    <phoneticPr fontId="20"/>
  </si>
  <si>
    <t>～</t>
  </si>
  <si>
    <t>月</t>
    <rPh sb="0" eb="1">
      <t>ガツ</t>
    </rPh>
    <phoneticPr fontId="20"/>
  </si>
  <si>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20"/>
  </si>
  <si>
    <t>(C)その他の職種</t>
    <rPh sb="5" eb="6">
      <t>タ</t>
    </rPh>
    <rPh sb="7" eb="9">
      <t>ショクシュ</t>
    </rPh>
    <phoneticPr fontId="20"/>
  </si>
  <si>
    <t>.</t>
  </si>
  <si>
    <t>福祉・介護職員処遇改善加算</t>
    <rPh sb="0" eb="2">
      <t>フクシ</t>
    </rPh>
    <phoneticPr fontId="20"/>
  </si>
  <si>
    <t>年度）</t>
  </si>
  <si>
    <t>経験に応じて昇給する仕組み
※「勤続年数」や「経験年数」などに応じて昇給する仕組みを指す。</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</si>
  <si>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20"/>
  </si>
  <si>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</si>
  <si>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④</t>
  </si>
  <si>
    <t>実施済</t>
    <rPh sb="0" eb="2">
      <t>ジッシ</t>
    </rPh>
    <rPh sb="2" eb="3">
      <t>ズ</t>
    </rPh>
    <phoneticPr fontId="20"/>
  </si>
  <si>
    <t>（</t>
  </si>
  <si>
    <t>共同生活援助（外部サービス利用型）</t>
    <rPh sb="0" eb="2">
      <t>キョウドウ</t>
    </rPh>
    <rPh sb="2" eb="4">
      <t>セイカツ</t>
    </rPh>
    <rPh sb="4" eb="6">
      <t>エンジョ</t>
    </rPh>
    <phoneticPr fontId="29"/>
  </si>
  <si>
    <t>ホームページ
への掲載</t>
    <rPh sb="9" eb="11">
      <t>ケイサイ</t>
    </rPh>
    <phoneticPr fontId="20"/>
  </si>
  <si>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</si>
  <si>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</si>
  <si>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</si>
  <si>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人（見込）</t>
    <rPh sb="0" eb="1">
      <t>ニン</t>
    </rPh>
    <rPh sb="2" eb="4">
      <t>ミコ</t>
    </rPh>
    <phoneticPr fontId="20"/>
  </si>
  <si>
    <t>③</t>
  </si>
  <si>
    <t>特定加算Ⅰ</t>
    <rPh sb="0" eb="2">
      <t>トクテイ</t>
    </rPh>
    <rPh sb="2" eb="4">
      <t>カサン</t>
    </rPh>
    <phoneticPr fontId="20"/>
  </si>
  <si>
    <t>特定加算Ⅱ</t>
    <rPh sb="0" eb="2">
      <t>トクテイ</t>
    </rPh>
    <rPh sb="2" eb="4">
      <t>カサン</t>
    </rPh>
    <phoneticPr fontId="20"/>
  </si>
  <si>
    <t>⑥</t>
  </si>
  <si>
    <t>内容</t>
    <rPh sb="0" eb="2">
      <t>ナイヨウ</t>
    </rPh>
    <phoneticPr fontId="20"/>
  </si>
  <si>
    <t>　※①、③　別紙様式２－３のとおり、②　別紙２－２のとおり</t>
    <rPh sb="6" eb="8">
      <t>ベッシ</t>
    </rPh>
    <rPh sb="8" eb="10">
      <t>ヨウシキ</t>
    </rPh>
    <rPh sb="20" eb="22">
      <t>ベッシ</t>
    </rPh>
    <phoneticPr fontId="20"/>
  </si>
  <si>
    <t>人</t>
    <rPh sb="0" eb="1">
      <t>ニン</t>
    </rPh>
    <phoneticPr fontId="20"/>
  </si>
  <si>
    <t>算定対象月(c)</t>
    <rPh sb="0" eb="2">
      <t>サンテイ</t>
    </rPh>
    <rPh sb="2" eb="4">
      <t>タイショウ</t>
    </rPh>
    <rPh sb="4" eb="5">
      <t>ツキ</t>
    </rPh>
    <phoneticPr fontId="20"/>
  </si>
  <si>
    <t>その他の方法
による掲示等</t>
    <rPh sb="2" eb="3">
      <t>タ</t>
    </rPh>
    <rPh sb="4" eb="6">
      <t>ホウホウ</t>
    </rPh>
    <rPh sb="10" eb="12">
      <t>ケイジ</t>
    </rPh>
    <rPh sb="12" eb="13">
      <t>トウ</t>
    </rPh>
    <phoneticPr fontId="20"/>
  </si>
  <si>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</si>
  <si>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</si>
  <si>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20"/>
  </si>
  <si>
    <t>)</t>
  </si>
  <si>
    <t>加算Ⅱ</t>
    <rPh sb="0" eb="2">
      <t>カサン</t>
    </rPh>
    <phoneticPr fontId="20"/>
  </si>
  <si>
    <t>その他</t>
    <rPh sb="2" eb="3">
      <t>タ</t>
    </rPh>
    <phoneticPr fontId="20"/>
  </si>
  <si>
    <t>（賃金改善に関する規定内容）</t>
    <rPh sb="1" eb="3">
      <t>チンギン</t>
    </rPh>
    <rPh sb="3" eb="5">
      <t>カイゼン</t>
    </rPh>
    <rPh sb="6" eb="7">
      <t>カン</t>
    </rPh>
    <rPh sb="9" eb="11">
      <t>キテイ</t>
    </rPh>
    <rPh sb="11" eb="13">
      <t>ナイヨウ</t>
    </rPh>
    <phoneticPr fontId="20"/>
  </si>
  <si>
    <t>具体的な取組内容</t>
    <rPh sb="0" eb="3">
      <t>グタイテキ</t>
    </rPh>
    <rPh sb="4" eb="6">
      <t>トリクミ</t>
    </rPh>
    <rPh sb="6" eb="8">
      <t>ナイヨウ</t>
    </rPh>
    <phoneticPr fontId="20"/>
  </si>
  <si>
    <t>　</t>
  </si>
  <si>
    <t>入職促進に向けた取組</t>
    <rPh sb="0" eb="2">
      <t>ニュウショク</t>
    </rPh>
    <rPh sb="2" eb="4">
      <t>ソクシン</t>
    </rPh>
    <rPh sb="5" eb="6">
      <t>ム</t>
    </rPh>
    <rPh sb="8" eb="10">
      <t>トリクミ</t>
    </rPh>
    <phoneticPr fontId="20"/>
  </si>
  <si>
    <t>賃金改善を行う給与の種類</t>
    <rPh sb="0" eb="2">
      <t>チンギン</t>
    </rPh>
    <rPh sb="2" eb="4">
      <t>カイゼン</t>
    </rPh>
    <rPh sb="5" eb="6">
      <t>オコナ</t>
    </rPh>
    <rPh sb="7" eb="9">
      <t>キュウヨ</t>
    </rPh>
    <rPh sb="10" eb="12">
      <t>シュルイ</t>
    </rPh>
    <phoneticPr fontId="20"/>
  </si>
  <si>
    <t>１　基本情報</t>
    <rPh sb="2" eb="4">
      <t>キホン</t>
    </rPh>
    <rPh sb="4" eb="6">
      <t>ジョウホウ</t>
    </rPh>
    <phoneticPr fontId="20"/>
  </si>
  <si>
    <r>
      <t>(ウ)前年度の特定加算の総額</t>
    </r>
    <r>
      <rPr>
        <u/>
        <sz val="8.5"/>
        <color auto="1"/>
        <rFont val="ＭＳ Ｐゴシック"/>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20"/>
  </si>
  <si>
    <t>予定</t>
    <rPh sb="0" eb="2">
      <t>ヨテイ</t>
    </rPh>
    <phoneticPr fontId="20"/>
  </si>
  <si>
    <t>加算Ⅰ・Ⅱの場合は必ず「該当」</t>
  </si>
  <si>
    <t>エラー</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</si>
  <si>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</si>
  <si>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</si>
  <si>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分類</t>
    <rPh sb="0" eb="2">
      <t>ブンルイ</t>
    </rPh>
    <phoneticPr fontId="20"/>
  </si>
  <si>
    <t>該当</t>
    <rPh sb="0" eb="2">
      <t>ガイトウ</t>
    </rPh>
    <phoneticPr fontId="20"/>
  </si>
  <si>
    <t>３　キャリアパス要件について＜処遇改善加算＞　</t>
    <rPh sb="8" eb="10">
      <t>ヨウケン</t>
    </rPh>
    <rPh sb="15" eb="17">
      <t>ショグウ</t>
    </rPh>
    <rPh sb="17" eb="21">
      <t>カイゼンカサン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</si>
  <si>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</si>
  <si>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0"/>
  </si>
  <si>
    <t>その他(</t>
  </si>
  <si>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</si>
  <si>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</si>
  <si>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20"/>
  </si>
  <si>
    <t>証明する資料の例</t>
    <rPh sb="0" eb="2">
      <t>ショウメイ</t>
    </rPh>
    <rPh sb="4" eb="6">
      <t>シリョウ</t>
    </rPh>
    <rPh sb="7" eb="8">
      <t>レイ</t>
    </rPh>
    <phoneticPr fontId="20"/>
  </si>
  <si>
    <t>就業規則、給与規程</t>
    <rPh sb="0" eb="2">
      <t>シュウギョウ</t>
    </rPh>
    <rPh sb="2" eb="4">
      <t>キソク</t>
    </rPh>
    <rPh sb="5" eb="7">
      <t>キュウヨ</t>
    </rPh>
    <rPh sb="7" eb="9">
      <t>キテイ</t>
    </rPh>
    <phoneticPr fontId="20"/>
  </si>
  <si>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</si>
  <si>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</si>
  <si>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(ウ)前年度の特定加算の総額</t>
    <rPh sb="3" eb="6">
      <t>ゼンネンド</t>
    </rPh>
    <rPh sb="7" eb="9">
      <t>トクテイ</t>
    </rPh>
    <rPh sb="9" eb="11">
      <t>カサン</t>
    </rPh>
    <rPh sb="12" eb="14">
      <t>ソウガク</t>
    </rPh>
    <phoneticPr fontId="20"/>
  </si>
  <si>
    <t>自社のホームページに掲載</t>
    <rPh sb="0" eb="2">
      <t>ジシャ</t>
    </rPh>
    <rPh sb="10" eb="12">
      <t>ケイサイ</t>
    </rPh>
    <phoneticPr fontId="20"/>
  </si>
  <si>
    <t>　 　グループ毎の平均賃金改善月額が算出され、計画書に反映される。</t>
    <rPh sb="7" eb="8">
      <t>ゴト</t>
    </rPh>
    <rPh sb="15" eb="16">
      <t>ツキ</t>
    </rPh>
    <phoneticPr fontId="20"/>
  </si>
  <si>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</si>
  <si>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</si>
  <si>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通常報酬算定として用いる年度及び特例として用いる年度の生産指標などが確認できる書類を添付しています。</t>
    <rPh sb="42" eb="44">
      <t>テンプ</t>
    </rPh>
    <phoneticPr fontId="20"/>
  </si>
  <si>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</si>
  <si>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加算Ⅲ</t>
    <rPh sb="0" eb="2">
      <t>カサン</t>
    </rPh>
    <phoneticPr fontId="20"/>
  </si>
  <si>
    <t>(A)及び(B)を実施</t>
  </si>
  <si>
    <t>⑤</t>
  </si>
  <si>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</si>
  <si>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</si>
  <si>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提出先</t>
    <rPh sb="0" eb="2">
      <t>テイシュツ</t>
    </rPh>
    <rPh sb="2" eb="3">
      <t>サキ</t>
    </rPh>
    <phoneticPr fontId="20"/>
  </si>
  <si>
    <t>新規・継続の別</t>
    <rPh sb="0" eb="2">
      <t>シンキ</t>
    </rPh>
    <rPh sb="3" eb="5">
      <t>ケイゾク</t>
    </rPh>
    <rPh sb="6" eb="7">
      <t>ベツ</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</si>
  <si>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</si>
  <si>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</si>
  <si>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</si>
  <si>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20"/>
  </si>
  <si>
    <t>５　見える化要件について＜特定加算＞　</t>
    <rPh sb="2" eb="3">
      <t>ミ</t>
    </rPh>
    <rPh sb="5" eb="6">
      <t>カ</t>
    </rPh>
    <rPh sb="6" eb="8">
      <t>ヨウケン</t>
    </rPh>
    <rPh sb="13" eb="15">
      <t>トクテイ</t>
    </rPh>
    <rPh sb="15" eb="17">
      <t>カサン</t>
    </rPh>
    <phoneticPr fontId="20"/>
  </si>
  <si>
    <t>【記入上の注意】</t>
    <rPh sb="1" eb="3">
      <t>キニュウ</t>
    </rPh>
    <rPh sb="3" eb="4">
      <t>ジョウ</t>
    </rPh>
    <rPh sb="5" eb="7">
      <t>チュウイ</t>
    </rPh>
    <phoneticPr fontId="20"/>
  </si>
  <si>
    <t>・</t>
  </si>
  <si>
    <t>同行援護</t>
  </si>
  <si>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</si>
  <si>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</si>
  <si>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</si>
  <si>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</si>
  <si>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</si>
  <si>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r>
      <t>本表への虚偽記載の他、福祉・介護職員処遇改善加算及び福祉・介護職員等特定処遇改善加算</t>
    </r>
    <r>
      <rPr>
        <sz val="8"/>
        <color auto="1"/>
        <rFont val="ＭＳ Ｐゴシック"/>
      </rPr>
      <t>の請求に関して不正があった場合は、介護給付費等の返還や事業所の指定取消となる場合がある。</t>
    </r>
  </si>
  <si>
    <t>指定権者名</t>
    <rPh sb="0" eb="2">
      <t>シテイ</t>
    </rPh>
    <rPh sb="2" eb="3">
      <t>ケン</t>
    </rPh>
    <rPh sb="3" eb="4">
      <t>ジャ</t>
    </rPh>
    <rPh sb="4" eb="5">
      <t>メイ</t>
    </rPh>
    <phoneticPr fontId="20"/>
  </si>
  <si>
    <t>その他の職種(C)</t>
    <rPh sb="2" eb="3">
      <t>タ</t>
    </rPh>
    <rPh sb="4" eb="6">
      <t>ショクシュ</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</si>
  <si>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</si>
  <si>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</si>
  <si>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</si>
  <si>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ワークシート名
（左からの順）</t>
    <rPh sb="6" eb="7">
      <t>メイ</t>
    </rPh>
    <rPh sb="9" eb="10">
      <t>ヒダリ</t>
    </rPh>
    <rPh sb="13" eb="14">
      <t>ジュン</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</si>
  <si>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</si>
  <si>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届出書の記載内容に虚偽がないことを証明するとともに、記載内容を証明する資料を適切に保管していることを誓約します。</t>
    <rPh sb="0" eb="2">
      <t>トドケデ</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</si>
  <si>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</si>
  <si>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</si>
  <si>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</si>
  <si>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</si>
  <si>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</si>
  <si>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</si>
  <si>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(B)</t>
  </si>
  <si>
    <t>(C)</t>
  </si>
  <si>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</si>
  <si>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</si>
  <si>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【入力上の注意】</t>
    <rPh sb="1" eb="3">
      <t>ニュウリョク</t>
    </rPh>
    <rPh sb="3" eb="4">
      <t>ジョウ</t>
    </rPh>
    <rPh sb="5" eb="7">
      <t>チュウイ</t>
    </rPh>
    <phoneticPr fontId="20"/>
  </si>
  <si>
    <r>
      <t>ⅱ）前年度の賃金の総額（処遇改善加算等を取得し実施される賃金改善額及び独自の賃金改善額を除く）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20"/>
  </si>
  <si>
    <t>配分比率</t>
    <rPh sb="0" eb="2">
      <t>ハイブン</t>
    </rPh>
    <rPh sb="2" eb="4">
      <t>ヒリツ</t>
    </rPh>
    <phoneticPr fontId="20"/>
  </si>
  <si>
    <t>(A)のみ</t>
  </si>
  <si>
    <t>(A)及び(B)</t>
    <rPh sb="3" eb="4">
      <t>オヨ</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</si>
  <si>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</si>
  <si>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</si>
  <si>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腰痛を含む心身の健康管理</t>
    <rPh sb="0" eb="2">
      <t>ヨウツウ</t>
    </rPh>
    <rPh sb="3" eb="4">
      <t>フク</t>
    </rPh>
    <rPh sb="5" eb="7">
      <t>シンシン</t>
    </rPh>
    <rPh sb="8" eb="10">
      <t>ケンコウ</t>
    </rPh>
    <rPh sb="10" eb="12">
      <t>カンリ</t>
    </rPh>
    <phoneticPr fontId="20"/>
  </si>
  <si>
    <r>
      <t>ⅱ）前年度の常勤換算職員数</t>
    </r>
    <r>
      <rPr>
        <sz val="8"/>
        <color auto="1"/>
        <rFont val="ＭＳ Ｐゴシック"/>
      </rPr>
      <t>(i)</t>
    </r>
    <rPh sb="2" eb="4">
      <t>ゼンネン</t>
    </rPh>
    <rPh sb="4" eb="5">
      <t>ド</t>
    </rPh>
    <rPh sb="6" eb="8">
      <t>ジョウキン</t>
    </rPh>
    <rPh sb="8" eb="10">
      <t>カンサン</t>
    </rPh>
    <rPh sb="10" eb="13">
      <t>ショクインスウ</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</si>
  <si>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</si>
  <si>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</si>
  <si>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［実施主体名］旭川市長</t>
    <rPh sb="1" eb="3">
      <t>ジッシ</t>
    </rPh>
    <rPh sb="3" eb="5">
      <t>シュタイ</t>
    </rPh>
    <rPh sb="5" eb="6">
      <t>メイ</t>
    </rPh>
    <rPh sb="7" eb="9">
      <t>アサヒカワ</t>
    </rPh>
    <rPh sb="9" eb="11">
      <t>シチョウ</t>
    </rPh>
    <phoneticPr fontId="20"/>
  </si>
  <si>
    <t>賃金改善を行う職員の範囲</t>
    <rPh sb="0" eb="2">
      <t>チンギン</t>
    </rPh>
    <rPh sb="2" eb="4">
      <t>カイゼン</t>
    </rPh>
    <rPh sb="5" eb="6">
      <t>オコナ</t>
    </rPh>
    <rPh sb="7" eb="9">
      <t>ショクイン</t>
    </rPh>
    <rPh sb="10" eb="12">
      <t>ハンイ</t>
    </rPh>
    <phoneticPr fontId="20"/>
  </si>
  <si>
    <t>区分なし</t>
    <rPh sb="0" eb="2">
      <t>クブン</t>
    </rPh>
    <phoneticPr fontId="20"/>
  </si>
  <si>
    <t>書類作成担当者</t>
    <rPh sb="0" eb="2">
      <t>ショルイ</t>
    </rPh>
    <rPh sb="2" eb="4">
      <t>サクセイ</t>
    </rPh>
    <rPh sb="4" eb="7">
      <t>タントウシャ</t>
    </rPh>
    <phoneticPr fontId="20"/>
  </si>
  <si>
    <t>枚数</t>
    <rPh sb="0" eb="2">
      <t>マイスウ</t>
    </rPh>
    <phoneticPr fontId="20"/>
  </si>
  <si>
    <t>E-mail</t>
  </si>
  <si>
    <t>連絡先</t>
    <rPh sb="0" eb="3">
      <t>レンラクサキ</t>
    </rPh>
    <phoneticPr fontId="20"/>
  </si>
  <si>
    <r>
      <t>ⅴ）グループ毎の平均賃金改善額(月額)(g)/(j)/(k)</t>
    </r>
    <r>
      <rPr>
        <sz val="8"/>
        <color auto="1"/>
        <rFont val="ＭＳ Ｐゴシック"/>
      </rPr>
      <t xml:space="preserve">
</t>
    </r>
    <r>
      <rPr>
        <sz val="9"/>
        <color auto="1"/>
        <rFont val="ＭＳ Ｐゴシック"/>
      </rPr>
      <t xml:space="preserve">
</t>
    </r>
    <r>
      <rPr>
        <sz val="8"/>
        <color auto="1"/>
        <rFont val="ＭＳ Ｐゴシック"/>
      </rPr>
      <t>※予定している配分方法について選択すること。（</t>
    </r>
    <r>
      <rPr>
        <u/>
        <sz val="8"/>
        <color auto="1"/>
        <rFont val="ＭＳ Ｐゴシック"/>
      </rPr>
      <t>いずれか1つ</t>
    </r>
    <r>
      <rPr>
        <sz val="8"/>
        <color auto="1"/>
        <rFont val="ＭＳ Ｐゴシック"/>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</si>
  <si>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法人所在地</t>
    <rPh sb="0" eb="2">
      <t>ホウジン</t>
    </rPh>
    <rPh sb="2" eb="5">
      <t>ショザイチ</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</si>
  <si>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</si>
  <si>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</si>
  <si>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</si>
  <si>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</si>
  <si>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</si>
  <si>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</si>
  <si>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はじめに</t>
  </si>
  <si>
    <t>各証明資料は、指定権者からの求めがあった場合には、速やかに提出すること。</t>
  </si>
  <si>
    <t>※</t>
  </si>
  <si>
    <t>⑦</t>
  </si>
  <si>
    <t>※　</t>
  </si>
  <si>
    <t>生活介護</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</si>
  <si>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</si>
  <si>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</si>
  <si>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</si>
  <si>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</si>
  <si>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提出の
必要性</t>
    <rPh sb="0" eb="2">
      <t>テイシュツ</t>
    </rPh>
    <rPh sb="4" eb="7">
      <t>ヒツヨウセイ</t>
    </rPh>
    <phoneticPr fontId="20"/>
  </si>
  <si>
    <t>処遇</t>
    <rPh sb="0" eb="2">
      <t>ショグウ</t>
    </rPh>
    <phoneticPr fontId="20"/>
  </si>
  <si>
    <t>算定する処遇改善加算の区分</t>
    <rPh sb="0" eb="2">
      <t>サンテイ</t>
    </rPh>
    <rPh sb="4" eb="6">
      <t>ショグウ</t>
    </rPh>
    <rPh sb="6" eb="8">
      <t>カイゼン</t>
    </rPh>
    <rPh sb="8" eb="10">
      <t>カサン</t>
    </rPh>
    <rPh sb="11" eb="13">
      <t>クブン</t>
    </rPh>
    <phoneticPr fontId="20"/>
  </si>
  <si>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</si>
  <si>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</si>
  <si>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</si>
  <si>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</si>
  <si>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</si>
  <si>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</si>
  <si>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</si>
  <si>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ヶ月）</t>
  </si>
  <si>
    <t xml:space="preserve"> （(A)にチェック（✔）がない場合その理由）</t>
    <rPh sb="16" eb="18">
      <t>バアイ</t>
    </rPh>
    <phoneticPr fontId="20"/>
  </si>
  <si>
    <t>処遇改善加算の算定対象月</t>
    <rPh sb="0" eb="2">
      <t>ショグウ</t>
    </rPh>
    <rPh sb="2" eb="4">
      <t>カイゼン</t>
    </rPh>
    <rPh sb="4" eb="6">
      <t>カサン</t>
    </rPh>
    <rPh sb="7" eb="9">
      <t>サンテイ</t>
    </rPh>
    <rPh sb="9" eb="11">
      <t>タイショウ</t>
    </rPh>
    <rPh sb="11" eb="12">
      <t>ヅキ</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</si>
  <si>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</si>
  <si>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</si>
  <si>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</si>
  <si>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</si>
  <si>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29"/>
  </si>
  <si>
    <t>賃金改善の見込額(ⅰ-ⅱ）</t>
  </si>
  <si>
    <t>障害者支援施設：就労継続支援Ｂ型</t>
  </si>
  <si>
    <t>都道府県</t>
    <rPh sb="0" eb="4">
      <t>トドウフケン</t>
    </rPh>
    <phoneticPr fontId="20"/>
  </si>
  <si>
    <t>市区町村</t>
    <rPh sb="0" eb="2">
      <t>シク</t>
    </rPh>
    <rPh sb="2" eb="4">
      <t>チョウソン</t>
    </rPh>
    <phoneticPr fontId="20"/>
  </si>
  <si>
    <t>※前年度に提出した計画書の記載内容から変更がない場合は「変更なし」にチェック（✔）</t>
  </si>
  <si>
    <t>４　職場環境等要件について＜共通＞　</t>
    <rPh sb="14" eb="16">
      <t>キョウツウ</t>
    </rPh>
    <phoneticPr fontId="20"/>
  </si>
  <si>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20"/>
  </si>
  <si>
    <t>就労継続支援Ａ型</t>
  </si>
  <si>
    <t>独自の賃金改善の具体的な取組内容</t>
    <rPh sb="0" eb="2">
      <t>ドクジ</t>
    </rPh>
    <rPh sb="3" eb="5">
      <t>チンギン</t>
    </rPh>
    <rPh sb="5" eb="7">
      <t>カイゼン</t>
    </rPh>
    <rPh sb="8" eb="11">
      <t>グタイテキ</t>
    </rPh>
    <rPh sb="12" eb="14">
      <t>トリクミ</t>
    </rPh>
    <rPh sb="14" eb="16">
      <t>ナイヨウ</t>
    </rPh>
    <phoneticPr fontId="20"/>
  </si>
  <si>
    <t>(ア)前年度の賃金の総額</t>
    <rPh sb="3" eb="6">
      <t>ゼンネンド</t>
    </rPh>
    <rPh sb="7" eb="9">
      <t>チンギン</t>
    </rPh>
    <rPh sb="10" eb="12">
      <t>ソウガク</t>
    </rPh>
    <phoneticPr fontId="20"/>
  </si>
  <si>
    <t>説明</t>
    <rPh sb="0" eb="2">
      <t>セツメイ</t>
    </rPh>
    <phoneticPr fontId="20"/>
  </si>
  <si>
    <t>重度訪問介護</t>
  </si>
  <si>
    <t>-</t>
  </si>
  <si>
    <r>
      <t>賃金改善の見込額</t>
    </r>
    <r>
      <rPr>
        <sz val="8"/>
        <color auto="1"/>
        <rFont val="ＭＳ Ｐゴシック"/>
      </rPr>
      <t>(ⅰ-ⅱ）</t>
    </r>
  </si>
  <si>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</si>
  <si>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</si>
  <si>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就労継続支援Ｂ型</t>
  </si>
  <si>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20"/>
  </si>
  <si>
    <t>様式2-1 計画書_総括表</t>
    <rPh sb="0" eb="2">
      <t>ヨウシキ</t>
    </rPh>
    <rPh sb="6" eb="9">
      <t>ケイカクショ</t>
    </rPh>
    <rPh sb="10" eb="13">
      <t>ソウカツヒョウ</t>
    </rPh>
    <phoneticPr fontId="20"/>
  </si>
  <si>
    <t>　※前年度に提出した計画書から変更がある場合には、変更箇所を下線とするなど明確にすること。</t>
    <rPh sb="2" eb="5">
      <t>ゼンネンド</t>
    </rPh>
    <rPh sb="37" eb="39">
      <t>メイカク</t>
    </rPh>
    <phoneticPr fontId="2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</si>
  <si>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20"/>
  </si>
  <si>
    <t>提出</t>
    <rPh sb="0" eb="2">
      <t>テイシュツ</t>
    </rPh>
    <phoneticPr fontId="20"/>
  </si>
  <si>
    <t>様式2-3 個表_特定</t>
    <rPh sb="0" eb="2">
      <t>ヨウシキ</t>
    </rPh>
    <rPh sb="6" eb="7">
      <t>コ</t>
    </rPh>
    <rPh sb="7" eb="8">
      <t>ヒョウ</t>
    </rPh>
    <rPh sb="9" eb="11">
      <t>トクテイ</t>
    </rPh>
    <phoneticPr fontId="20"/>
  </si>
  <si>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</si>
  <si>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</si>
  <si>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t>&lt;-</t>
  </si>
  <si>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</si>
  <si>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64"/>
  </si>
  <si>
    <t>障害を有する者でも働きやすい職場環境の構築や勤務シフトの配慮</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</si>
  <si>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64"/>
  </si>
  <si>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</si>
  <si>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</si>
  <si>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</si>
  <si>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</si>
  <si>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</si>
  <si>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(B)/(C)</t>
  </si>
  <si>
    <t>(A)/(C)(参考)</t>
    <rPh sb="8" eb="10">
      <t>サンコウ</t>
    </rPh>
    <phoneticPr fontId="20"/>
  </si>
  <si>
    <t>福祉・介護職員の任用における職位、職責又は職務内容等の要件を定めている。</t>
    <rPh sb="0" eb="2">
      <t>フクシ</t>
    </rPh>
    <rPh sb="3" eb="5">
      <t>カイゴ</t>
    </rPh>
    <rPh sb="5" eb="7">
      <t>ショクイン</t>
    </rPh>
    <rPh sb="8" eb="10">
      <t>ニンヨウ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</si>
  <si>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</si>
  <si>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</si>
  <si>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r>
      <t>④ⅰ）の「処遇改善加算の算定により賃金改善を行った場合の賃金の総額（見込額）」及び④ⅱ）（ア）の「前年度の経験・技能のある障害福祉人材(A)と他の障害福祉人材(B)の賃金の総額」について、</t>
    </r>
    <r>
      <rPr>
        <u/>
        <sz val="8"/>
        <color auto="1"/>
        <rFont val="ＭＳ Ｐゴシック"/>
      </rPr>
      <t>処遇改善加算における賃金改善対象職種はこれまでと変更は無い</t>
    </r>
    <r>
      <rPr>
        <sz val="8"/>
        <color auto="1"/>
        <rFont val="ＭＳ Ｐゴシック"/>
      </rPr>
      <t>が、特定加算との兼ね合いにより</t>
    </r>
    <r>
      <rPr>
        <u/>
        <sz val="8"/>
        <color auto="1"/>
        <rFont val="ＭＳ Ｐゴシック"/>
      </rPr>
      <t>便宜的に「経験・技能のある障害福祉人材(A)」と「他の障害福祉人材(B)」の賃金同士で比較</t>
    </r>
    <r>
      <rPr>
        <sz val="8"/>
        <color auto="1"/>
        <rFont val="ＭＳ Ｐゴシック"/>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20"/>
  </si>
  <si>
    <t>円</t>
  </si>
  <si>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20"/>
  </si>
  <si>
    <t>上記以外の方法で実施</t>
  </si>
  <si>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</si>
  <si>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</si>
  <si>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r>
      <t>④ⅰ）の「処遇改善加算の算定により賃金改善を行った場合の賃金の総額（見込額）」には、</t>
    </r>
    <r>
      <rPr>
        <u/>
        <sz val="8"/>
        <color auto="1"/>
        <rFont val="ＭＳ Ｐゴシック"/>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20"/>
  </si>
  <si>
    <t>ハ</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</si>
  <si>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</si>
  <si>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イに掲げる職位、職責又は職務内容等に応じた賃金体系を定めている。</t>
    <rPh sb="2" eb="3">
      <t>カカ</t>
    </rPh>
    <phoneticPr fontId="20"/>
  </si>
  <si>
    <t>具体的な仕組みの内容（該当するもの全てにチェック（✔）すること。）</t>
  </si>
  <si>
    <t>資質向上のための計画</t>
    <rPh sb="0" eb="2">
      <t>シシツ</t>
    </rPh>
    <rPh sb="2" eb="4">
      <t>コウジョウ</t>
    </rPh>
    <rPh sb="8" eb="10">
      <t>ケイカク</t>
    </rPh>
    <phoneticPr fontId="20"/>
  </si>
  <si>
    <t>算定対象月(e)</t>
    <rPh sb="0" eb="2">
      <t>サンテイ</t>
    </rPh>
    <rPh sb="2" eb="4">
      <t>タイショウ</t>
    </rPh>
    <rPh sb="4" eb="5">
      <t>ツキ</t>
    </rPh>
    <phoneticPr fontId="20"/>
  </si>
  <si>
    <t>様式2-2 個表_処遇</t>
    <rPh sb="0" eb="2">
      <t>ヨウシキ</t>
    </rPh>
    <rPh sb="6" eb="7">
      <t>コ</t>
    </rPh>
    <rPh sb="7" eb="8">
      <t>ヒョウ</t>
    </rPh>
    <rPh sb="9" eb="11">
      <t>ショグウ</t>
    </rPh>
    <phoneticPr fontId="20"/>
  </si>
  <si>
    <t>別紙様式２－２</t>
    <rPh sb="0" eb="2">
      <t>ベッシ</t>
    </rPh>
    <rPh sb="2" eb="4">
      <t>ヨウシキ</t>
    </rPh>
    <phoneticPr fontId="20"/>
  </si>
  <si>
    <t>理由：</t>
    <rPh sb="0" eb="2">
      <t>リユウ</t>
    </rPh>
    <phoneticPr fontId="20"/>
  </si>
  <si>
    <t>／</t>
  </si>
  <si>
    <t>(A)経験・技能のある障害福祉人材</t>
    <rPh sb="3" eb="5">
      <t>ケイケン</t>
    </rPh>
    <rPh sb="6" eb="8">
      <t>ギノウ</t>
    </rPh>
    <rPh sb="11" eb="13">
      <t>ショウガイ</t>
    </rPh>
    <rPh sb="13" eb="15">
      <t>フクシ</t>
    </rPh>
    <rPh sb="15" eb="17">
      <t>ジンザイ</t>
    </rPh>
    <phoneticPr fontId="20"/>
  </si>
  <si>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</si>
  <si>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</si>
  <si>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特定加算の算定対象月</t>
    <rPh sb="0" eb="2">
      <t>トクテイ</t>
    </rPh>
    <rPh sb="2" eb="4">
      <t>カサン</t>
    </rPh>
    <rPh sb="5" eb="7">
      <t>サンテイ</t>
    </rPh>
    <rPh sb="7" eb="9">
      <t>タイショウ</t>
    </rPh>
    <rPh sb="9" eb="10">
      <t>ヅキ</t>
    </rPh>
    <phoneticPr fontId="20"/>
  </si>
  <si>
    <r>
      <t>⑤ⅰ）の「特定加算の算定により賃金改善を行った場合の賃金の総額(見込額)」には、</t>
    </r>
    <r>
      <rPr>
        <u/>
        <sz val="8"/>
        <color auto="1"/>
        <rFont val="ＭＳ Ｐゴシック"/>
      </rPr>
      <t>処遇改善加算を取得し実施される賃金改善額を除いた額を記載</t>
    </r>
    <r>
      <rPr>
        <sz val="8"/>
        <color auto="1"/>
        <rFont val="ＭＳ Ｐゴシック"/>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20"/>
  </si>
  <si>
    <t>（「月額平均８万円の賃金改善又は改善後の賃金が年額440万円以上となる者」を設定できない場合その理由）</t>
    <rPh sb="10" eb="12">
      <t>チンギン</t>
    </rPh>
    <rPh sb="12" eb="14">
      <t>カイゼン</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</si>
  <si>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</si>
  <si>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</si>
  <si>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</si>
  <si>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資質の向上やキャリアアップに向けた支援</t>
    <rPh sb="0" eb="2">
      <t>シシツ</t>
    </rPh>
    <rPh sb="3" eb="5">
      <t>コウジョウ</t>
    </rPh>
    <rPh sb="14" eb="15">
      <t>ム</t>
    </rPh>
    <rPh sb="17" eb="19">
      <t>シエン</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</si>
  <si>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</si>
  <si>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</si>
  <si>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加算率(d)</t>
    <rPh sb="0" eb="2">
      <t>カサン</t>
    </rPh>
    <rPh sb="2" eb="3">
      <t>リツ</t>
    </rPh>
    <phoneticPr fontId="20"/>
  </si>
  <si>
    <t>キャリアパス要件Ⅲ　次のイとロ両方の基準を満たす。</t>
    <rPh sb="6" eb="8">
      <t>ヨウケン</t>
    </rPh>
    <rPh sb="15" eb="17">
      <t>リョウホウ</t>
    </rPh>
    <rPh sb="18" eb="20">
      <t>キジュン</t>
    </rPh>
    <phoneticPr fontId="20"/>
  </si>
  <si>
    <t>生産性向上のための業務改善の取組</t>
    <rPh sb="0" eb="3">
      <t>セイサンセイ</t>
    </rPh>
    <rPh sb="3" eb="5">
      <t>コウジョウ</t>
    </rPh>
    <rPh sb="9" eb="11">
      <t>ギョウム</t>
    </rPh>
    <rPh sb="11" eb="13">
      <t>カイゼン</t>
    </rPh>
    <rPh sb="14" eb="16">
      <t>トリクミ</t>
    </rPh>
    <phoneticPr fontId="20"/>
  </si>
  <si>
    <t>※　別紙様式２－２のとおり</t>
  </si>
  <si>
    <t>平成</t>
  </si>
  <si>
    <t>計画書の記載内容に虚偽がないことを証明するとともに、記載内容を証明する資料を適切に保管していることを誓約します。</t>
  </si>
  <si>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</si>
  <si>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2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</si>
  <si>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20"/>
  </si>
  <si>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</si>
  <si>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20"/>
  </si>
  <si>
    <t>サービス区分</t>
  </si>
  <si>
    <t>やりがい・働きがいの構成</t>
    <rPh sb="5" eb="6">
      <t>ハタラ</t>
    </rPh>
    <rPh sb="10" eb="12">
      <t>コウセイ</t>
    </rPh>
    <phoneticPr fontId="20"/>
  </si>
  <si>
    <t>【用語の省略等】</t>
    <rPh sb="1" eb="3">
      <t>ヨウゴ</t>
    </rPh>
    <rPh sb="4" eb="6">
      <t>ショウリャク</t>
    </rPh>
    <rPh sb="6" eb="7">
      <t>トウ</t>
    </rPh>
    <phoneticPr fontId="20"/>
  </si>
  <si>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0"/>
  </si>
  <si>
    <t>配置等要件に応じた加算率</t>
    <rPh sb="0" eb="2">
      <t>ハイチ</t>
    </rPh>
    <rPh sb="2" eb="3">
      <t>トウ</t>
    </rPh>
    <rPh sb="3" eb="5">
      <t>ヨウケン</t>
    </rPh>
    <phoneticPr fontId="20"/>
  </si>
  <si>
    <t>２　対象要件の確認（新型コロナウイルス感染症影響有無について）</t>
  </si>
  <si>
    <t>配置等要件</t>
    <rPh sb="0" eb="2">
      <t>ハイチ</t>
    </rPh>
    <rPh sb="2" eb="3">
      <t>トウ</t>
    </rPh>
    <rPh sb="3" eb="5">
      <t>ヨウケン</t>
    </rPh>
    <phoneticPr fontId="20"/>
  </si>
  <si>
    <t>就労移行支援</t>
  </si>
  <si>
    <t>居宅介護</t>
  </si>
  <si>
    <t>特定事業所加算</t>
    <rPh sb="0" eb="2">
      <t>トクテイ</t>
    </rPh>
    <rPh sb="2" eb="5">
      <t>ジギョウショ</t>
    </rPh>
    <rPh sb="5" eb="7">
      <t>カサン</t>
    </rPh>
    <phoneticPr fontId="20"/>
  </si>
  <si>
    <t>区分変更</t>
  </si>
  <si>
    <t>行動援護</t>
  </si>
  <si>
    <t>福祉専門職員配置等加算</t>
    <rPh sb="0" eb="2">
      <t>フクシ</t>
    </rPh>
    <rPh sb="2" eb="4">
      <t>センモン</t>
    </rPh>
    <rPh sb="4" eb="6">
      <t>ショクイン</t>
    </rPh>
    <rPh sb="6" eb="8">
      <t>ハイチ</t>
    </rPh>
    <rPh sb="8" eb="9">
      <t>トウ</t>
    </rPh>
    <rPh sb="9" eb="11">
      <t>カサン</t>
    </rPh>
    <phoneticPr fontId="20"/>
  </si>
  <si>
    <t>重度障害者等包括支援</t>
  </si>
  <si>
    <t>施設入所支援</t>
  </si>
  <si>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</si>
  <si>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処遇改善加算の取得状況</t>
    <rPh sb="0" eb="2">
      <t>ショグウ</t>
    </rPh>
    <rPh sb="2" eb="4">
      <t>カイゼン</t>
    </rPh>
    <rPh sb="4" eb="6">
      <t>カサン</t>
    </rPh>
    <rPh sb="7" eb="9">
      <t>シュトク</t>
    </rPh>
    <rPh sb="9" eb="11">
      <t>ジョウキョウ</t>
    </rPh>
    <phoneticPr fontId="20"/>
  </si>
  <si>
    <t>自立訓練（生活訓練）</t>
  </si>
  <si>
    <t>加算率(b)</t>
    <rPh sb="0" eb="2">
      <t>カサン</t>
    </rPh>
    <rPh sb="2" eb="3">
      <t>リツ</t>
    </rPh>
    <phoneticPr fontId="20"/>
  </si>
  <si>
    <t>児童発達支援</t>
  </si>
  <si>
    <t>医療型児童発達支援</t>
  </si>
  <si>
    <t>放課後等デイサービス</t>
  </si>
  <si>
    <t>居宅訪問型児童発達支援</t>
  </si>
  <si>
    <t>書類作成担当者氏名</t>
    <rPh sb="0" eb="2">
      <t>ショルイ</t>
    </rPh>
    <rPh sb="2" eb="4">
      <t>サクセイ</t>
    </rPh>
    <rPh sb="4" eb="7">
      <t>タントウシャ</t>
    </rPh>
    <rPh sb="7" eb="9">
      <t>シメイ</t>
    </rPh>
    <phoneticPr fontId="20"/>
  </si>
  <si>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</si>
  <si>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</si>
  <si>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</si>
  <si>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20"/>
  </si>
  <si>
    <t>※１　特定加算の配分（賃金改善）に伴う法定福利費等の事業主負担の増加分を含むことができる。</t>
  </si>
  <si>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20"/>
  </si>
  <si>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0"/>
  </si>
  <si>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0"/>
  </si>
  <si>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20"/>
  </si>
  <si>
    <r>
      <t>　【本計画書で提出する加算】　</t>
    </r>
    <r>
      <rPr>
        <sz val="8"/>
        <color auto="1"/>
        <rFont val="ＭＳ Ｐゴシック"/>
      </rPr>
      <t>※加算名をチェックすること。</t>
    </r>
    <rPh sb="2" eb="3">
      <t>ホン</t>
    </rPh>
    <rPh sb="3" eb="6">
      <t>ケイカクショ</t>
    </rPh>
    <rPh sb="7" eb="9">
      <t>テイシュツ</t>
    </rPh>
    <rPh sb="11" eb="13">
      <t>カサン</t>
    </rPh>
    <rPh sb="16" eb="18">
      <t>カサン</t>
    </rPh>
    <rPh sb="18" eb="19">
      <t>メイ</t>
    </rPh>
    <phoneticPr fontId="20"/>
  </si>
  <si>
    <r>
      <t>ⅱ）前年度の賃金の総額（処遇改善加算等を取得し実施される賃金改善額及び独自の賃金改善額を除く）</t>
    </r>
    <r>
      <rPr>
        <b/>
        <sz val="8.5"/>
        <color auto="1"/>
        <rFont val="ＭＳ Ｐゴシック"/>
      </rPr>
      <t>【基準額２】</t>
    </r>
    <r>
      <rPr>
        <sz val="8.5"/>
        <color auto="1"/>
        <rFont val="ＭＳ Ｐゴシック"/>
      </rPr>
      <t>(ア)ｰ(イ)ｰ(ウ)ｰ(エ)</t>
    </r>
    <rPh sb="2" eb="5">
      <t>ゼンネンド</t>
    </rPh>
    <rPh sb="6" eb="8">
      <t>チンギン</t>
    </rPh>
    <rPh sb="9" eb="11">
      <t>ソウガク</t>
    </rPh>
    <rPh sb="48" eb="51">
      <t>キジュンガク</t>
    </rPh>
    <phoneticPr fontId="20"/>
  </si>
  <si>
    <r>
      <t>ⅰ）前年度の賃金の総額（処遇改善加算等を取得し実施される賃金改善額及び独自の賃金改善額を除く）</t>
    </r>
    <r>
      <rPr>
        <sz val="8"/>
        <color auto="1"/>
        <rFont val="ＭＳ Ｐゴシック"/>
      </rPr>
      <t>(h)</t>
    </r>
    <rPh sb="2" eb="5">
      <t>ゼンネンド</t>
    </rPh>
    <rPh sb="6" eb="8">
      <t>チンギン</t>
    </rPh>
    <rPh sb="9" eb="11">
      <t>ソウガク</t>
    </rPh>
    <phoneticPr fontId="20"/>
  </si>
  <si>
    <r>
      <t>ⅲ）前年度の一月当たりの常勤換算職員数</t>
    </r>
    <r>
      <rPr>
        <sz val="8"/>
        <color auto="1"/>
        <rFont val="ＭＳ Ｐゴシック"/>
      </rPr>
      <t>(j)</t>
    </r>
    <rPh sb="2" eb="4">
      <t>ゼンネン</t>
    </rPh>
    <rPh sb="4" eb="5">
      <t>ド</t>
    </rPh>
    <rPh sb="6" eb="7">
      <t>ヒト</t>
    </rPh>
    <rPh sb="7" eb="8">
      <t>ツキ</t>
    </rPh>
    <rPh sb="8" eb="9">
      <t>ア</t>
    </rPh>
    <rPh sb="12" eb="14">
      <t>ジョウキン</t>
    </rPh>
    <rPh sb="14" eb="16">
      <t>カンサン</t>
    </rPh>
    <rPh sb="16" eb="19">
      <t>ショクインスウ</t>
    </rPh>
    <phoneticPr fontId="20"/>
  </si>
  <si>
    <r>
      <t>ⅳ）前年度のグループ毎の平均賃金額(月額)【基準額３】</t>
    </r>
    <r>
      <rPr>
        <sz val="8"/>
        <color auto="1"/>
        <rFont val="ＭＳ Ｐゴシック"/>
      </rPr>
      <t>(h)/(i)</t>
    </r>
    <rPh sb="2" eb="5">
      <t>ゼンネンド</t>
    </rPh>
    <rPh sb="10" eb="11">
      <t>ゴト</t>
    </rPh>
    <rPh sb="12" eb="14">
      <t>ヘイキン</t>
    </rPh>
    <rPh sb="14" eb="16">
      <t>チンギン</t>
    </rPh>
    <rPh sb="16" eb="17">
      <t>ガク</t>
    </rPh>
    <rPh sb="18" eb="20">
      <t>ゲツガク</t>
    </rPh>
    <rPh sb="22" eb="25">
      <t>キジュンガク</t>
    </rPh>
    <phoneticPr fontId="20"/>
  </si>
  <si>
    <r>
      <t>・「賃金改善の見込額」の比較対象となる年度は、</t>
    </r>
    <r>
      <rPr>
        <b/>
        <sz val="14"/>
        <color auto="1"/>
        <rFont val="ＭＳ Ｐゴシック"/>
      </rPr>
      <t>「初めて加算を取得する（した）前年度」ではなく「（申請の）前年度」</t>
    </r>
    <r>
      <rPr>
        <sz val="14"/>
        <color auto="1"/>
        <rFont val="ＭＳ Ｐゴシック"/>
      </rPr>
      <t>です。</t>
    </r>
    <rPh sb="48" eb="50">
      <t>シンセイ</t>
    </rPh>
    <phoneticPr fontId="20"/>
  </si>
  <si>
    <r>
      <t>賃金改善実施期間</t>
    </r>
    <r>
      <rPr>
        <sz val="8"/>
        <color auto="1"/>
        <rFont val="ＭＳ Ｐゴシック"/>
      </rPr>
      <t>(k)</t>
    </r>
  </si>
  <si>
    <r>
      <t>　※前年度に提出した計画書から変更がある場合には、変更箇所を</t>
    </r>
    <r>
      <rPr>
        <u/>
        <sz val="8"/>
        <color auto="1"/>
        <rFont val="ＭＳ Ｐゴシック"/>
      </rPr>
      <t>下線</t>
    </r>
    <r>
      <rPr>
        <sz val="8"/>
        <color auto="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</si>
  <si>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共同生活援助（日中サービス支援型）</t>
    <rPh sb="0" eb="2">
      <t>キョウドウ</t>
    </rPh>
    <rPh sb="2" eb="4">
      <t>セイカツ</t>
    </rPh>
    <rPh sb="4" eb="6">
      <t>エンジョ</t>
    </rPh>
    <rPh sb="7" eb="9">
      <t>ニッチュウ</t>
    </rPh>
    <rPh sb="13" eb="15">
      <t>シエン</t>
    </rPh>
    <phoneticPr fontId="29"/>
  </si>
  <si>
    <t>（１）福祉・介護職員処遇改善加算</t>
    <rPh sb="3" eb="5">
      <t>フクシ</t>
    </rPh>
    <rPh sb="6" eb="8">
      <t>カイゴ</t>
    </rPh>
    <rPh sb="8" eb="10">
      <t>ショクイン</t>
    </rPh>
    <rPh sb="10" eb="12">
      <t>ショグウ</t>
    </rPh>
    <rPh sb="12" eb="16">
      <t>カイゼンカサン</t>
    </rPh>
    <phoneticPr fontId="20"/>
  </si>
  <si>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color auto="1"/>
        <rFont val="ＭＳ Ｐゴシック"/>
      </rPr>
      <t>特定加算の額については、福祉・介護職員に支給された額のみを計上すること。</t>
    </r>
    <r>
      <rPr>
        <sz val="8"/>
        <color auto="1"/>
        <rFont val="ＭＳ Ｐゴシック"/>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20"/>
  </si>
  <si>
    <t>年度処遇改善加算の見込額</t>
    <rPh sb="0" eb="2">
      <t>ネンド</t>
    </rPh>
    <rPh sb="2" eb="4">
      <t>ショグウ</t>
    </rPh>
    <rPh sb="4" eb="8">
      <t>カイゼンカサン</t>
    </rPh>
    <rPh sb="9" eb="12">
      <t>ミコミガク</t>
    </rPh>
    <phoneticPr fontId="20"/>
  </si>
  <si>
    <t>代表取締役</t>
    <rPh sb="0" eb="2">
      <t>ダイヒョウ</t>
    </rPh>
    <rPh sb="2" eb="5">
      <t>トリシマリヤク</t>
    </rPh>
    <phoneticPr fontId="20"/>
  </si>
  <si>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</si>
  <si>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20"/>
  </si>
  <si>
    <r>
      <t>ⅱ）前年度の福祉・介護職員の賃金の総額（処遇改善加算等を取得し実施される賃金改善額及び独自の賃金改善額を除く）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20"/>
  </si>
  <si>
    <t>(ア)前年度の福祉・介護職員の賃金の総額</t>
    <rPh sb="3" eb="6">
      <t>ゼンネンド</t>
    </rPh>
    <rPh sb="7" eb="9">
      <t>フクシ</t>
    </rPh>
    <rPh sb="10" eb="12">
      <t>カイゴ</t>
    </rPh>
    <rPh sb="12" eb="14">
      <t>ショクイン</t>
    </rPh>
    <rPh sb="15" eb="17">
      <t>チンギン</t>
    </rPh>
    <rPh sb="18" eb="20">
      <t>ソウガク</t>
    </rPh>
    <phoneticPr fontId="20"/>
  </si>
  <si>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20"/>
  </si>
  <si>
    <t>法人代表者氏名</t>
    <rPh sb="0" eb="2">
      <t>ホウジン</t>
    </rPh>
    <rPh sb="2" eb="5">
      <t>ダイヒョウシャ</t>
    </rPh>
    <rPh sb="5" eb="7">
      <t>シメイ</t>
    </rPh>
    <phoneticPr fontId="20"/>
  </si>
  <si>
    <r>
      <t>年度特定加算の見込額</t>
    </r>
    <r>
      <rPr>
        <sz val="8"/>
        <color auto="1"/>
        <rFont val="ＭＳ Ｐゴシック"/>
      </rPr>
      <t>(g)</t>
    </r>
    <rPh sb="0" eb="2">
      <t>ネンド</t>
    </rPh>
    <rPh sb="2" eb="4">
      <t>トクテイ</t>
    </rPh>
    <rPh sb="4" eb="6">
      <t>カサン</t>
    </rPh>
    <rPh sb="7" eb="9">
      <t>ミコ</t>
    </rPh>
    <rPh sb="9" eb="10">
      <t>ガク</t>
    </rPh>
    <phoneticPr fontId="20"/>
  </si>
  <si>
    <t>両立支援・多様な働き方の推進</t>
    <rPh sb="0" eb="2">
      <t>リョウリツ</t>
    </rPh>
    <rPh sb="2" eb="4">
      <t>シエン</t>
    </rPh>
    <rPh sb="5" eb="7">
      <t>タヨウ</t>
    </rPh>
    <rPh sb="8" eb="9">
      <t>ハタラ</t>
    </rPh>
    <rPh sb="10" eb="11">
      <t>カタ</t>
    </rPh>
    <rPh sb="12" eb="14">
      <t>スイシン</t>
    </rPh>
    <phoneticPr fontId="20"/>
  </si>
  <si>
    <t>経験・技能のある
障害福祉人材(A)</t>
    <rPh sb="0" eb="2">
      <t>ケイケン</t>
    </rPh>
    <rPh sb="9" eb="11">
      <t>ショウガイ</t>
    </rPh>
    <rPh sb="11" eb="13">
      <t>フクシ</t>
    </rPh>
    <rPh sb="13" eb="15">
      <t>ジンザイ</t>
    </rPh>
    <phoneticPr fontId="20"/>
  </si>
  <si>
    <t>他の障害福祉人材(B)</t>
    <rPh sb="0" eb="1">
      <t>タ</t>
    </rPh>
    <rPh sb="2" eb="4">
      <t>ショウガイ</t>
    </rPh>
    <rPh sb="4" eb="6">
      <t>フクシ</t>
    </rPh>
    <rPh sb="6" eb="8">
      <t>ジンザイ</t>
    </rPh>
    <phoneticPr fontId="20"/>
  </si>
  <si>
    <t>イ　福祉・介護職員処遇改善加算</t>
    <rPh sb="2" eb="4">
      <t>フクシ</t>
    </rPh>
    <rPh sb="5" eb="7">
      <t>カイゴ</t>
    </rPh>
    <rPh sb="7" eb="9">
      <t>ショクイン</t>
    </rPh>
    <rPh sb="9" eb="11">
      <t>ショグウ</t>
    </rPh>
    <rPh sb="11" eb="15">
      <t>カイゼンカサン</t>
    </rPh>
    <phoneticPr fontId="20"/>
  </si>
  <si>
    <t>ロ　福祉・介護職員等特定処遇改善加算　</t>
    <rPh sb="2" eb="4">
      <t>フクシ</t>
    </rPh>
    <phoneticPr fontId="20"/>
  </si>
  <si>
    <t>(B)他の障害福祉人材</t>
    <rPh sb="3" eb="4">
      <t>タ</t>
    </rPh>
    <rPh sb="5" eb="7">
      <t>ショウガイ</t>
    </rPh>
    <rPh sb="7" eb="9">
      <t>フクシ</t>
    </rPh>
    <rPh sb="9" eb="11">
      <t>ジンザイ</t>
    </rPh>
    <phoneticPr fontId="20"/>
  </si>
  <si>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20"/>
  </si>
  <si>
    <t>福祉・介護職員について、経験若しくは資格等に応じて昇給する仕組み又は一定の基準に基づき定期に昇給を判定する仕組みを設けている。</t>
    <rPh sb="0" eb="2">
      <t>フクシ</t>
    </rPh>
    <phoneticPr fontId="20"/>
  </si>
  <si>
    <t>イについて、全ての福祉・介護職員に周知している。</t>
    <rPh sb="6" eb="7">
      <t>スベ</t>
    </rPh>
    <rPh sb="9" eb="11">
      <t>フクシ</t>
    </rPh>
    <phoneticPr fontId="20"/>
  </si>
  <si>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20"/>
  </si>
  <si>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20"/>
  </si>
  <si>
    <t>　　福祉・介護職員処遇改善加算額（見込額）の合計［円］</t>
    <rPh sb="17" eb="19">
      <t>ミコ</t>
    </rPh>
    <rPh sb="19" eb="20">
      <t>ガク</t>
    </rPh>
    <rPh sb="22" eb="24">
      <t>ゴウケイ</t>
    </rPh>
    <rPh sb="25" eb="26">
      <t>エン</t>
    </rPh>
    <phoneticPr fontId="20"/>
  </si>
  <si>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20"/>
  </si>
  <si>
    <t>障害福祉サービス等
事業所番号</t>
    <rPh sb="0" eb="2">
      <t>ショウガイ</t>
    </rPh>
    <rPh sb="2" eb="4">
      <t>フクシ</t>
    </rPh>
    <rPh sb="8" eb="9">
      <t>トウ</t>
    </rPh>
    <rPh sb="10" eb="13">
      <t>ジギョウショ</t>
    </rPh>
    <rPh sb="13" eb="15">
      <t>バンゴウ</t>
    </rPh>
    <phoneticPr fontId="20"/>
  </si>
  <si>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20"/>
  </si>
  <si>
    <t>　　福祉・介護職員等特定処遇改善加算額（見込額）の合計[円]</t>
    <rPh sb="2" eb="4">
      <t>フクシ</t>
    </rPh>
    <rPh sb="9" eb="10">
      <t>トウ</t>
    </rPh>
    <rPh sb="10" eb="12">
      <t>トクテイ</t>
    </rPh>
    <rPh sb="18" eb="19">
      <t>ガク</t>
    </rPh>
    <rPh sb="25" eb="27">
      <t>ゴウケイ</t>
    </rPh>
    <phoneticPr fontId="20"/>
  </si>
  <si>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20"/>
  </si>
  <si>
    <t>６　届出に係る根拠資料について＜共通＞　</t>
    <rPh sb="2" eb="4">
      <t>トドケデ</t>
    </rPh>
    <rPh sb="5" eb="6">
      <t>カカ</t>
    </rPh>
    <rPh sb="7" eb="9">
      <t>コンキョ</t>
    </rPh>
    <rPh sb="9" eb="11">
      <t>シリョウ</t>
    </rPh>
    <rPh sb="16" eb="18">
      <t>キョウツウ</t>
    </rPh>
    <phoneticPr fontId="20"/>
  </si>
  <si>
    <t>(イ)前年度の処遇改善加算の総額</t>
    <rPh sb="3" eb="6">
      <t>ゼンネンド</t>
    </rPh>
    <rPh sb="7" eb="9">
      <t>ショグウ</t>
    </rPh>
    <rPh sb="9" eb="13">
      <t>カイゼンカサン</t>
    </rPh>
    <rPh sb="14" eb="16">
      <t>ソウガク</t>
    </rPh>
    <phoneticPr fontId="20"/>
  </si>
  <si>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</si>
  <si>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20"/>
  </si>
  <si>
    <r>
      <t>(ウ)前年度の</t>
    </r>
    <r>
      <rPr>
        <u/>
        <sz val="8.5"/>
        <color auto="1"/>
        <rFont val="ＭＳ Ｐゴシック"/>
      </rPr>
      <t xml:space="preserve">特定加算のうち福祉・介護職員に支給された額
</t>
    </r>
    <r>
      <rPr>
        <sz val="8.5"/>
        <color auto="1"/>
        <rFont val="ＭＳ Ｐゴシック"/>
      </rPr>
      <t>　　</t>
    </r>
    <r>
      <rPr>
        <u/>
        <sz val="8.5"/>
        <color auto="1"/>
        <rFont val="ＭＳ Ｐゴシック"/>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20"/>
  </si>
  <si>
    <t>実績
報告</t>
    <rPh sb="3" eb="5">
      <t>ホウコク</t>
    </rPh>
    <phoneticPr fontId="20"/>
  </si>
  <si>
    <r>
      <t>ⅰ）処遇改善加算の算定により賃金改善を行った場合の賃金の総額（見込額）
　</t>
    </r>
    <r>
      <rPr>
        <u/>
        <sz val="8.5"/>
        <color auto="1"/>
        <rFont val="ＭＳ Ｐゴシック"/>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20"/>
  </si>
  <si>
    <r>
      <t>(ア)前年度の</t>
    </r>
    <r>
      <rPr>
        <u/>
        <sz val="8.5"/>
        <color auto="1"/>
        <rFont val="ＭＳ Ｐゴシック"/>
      </rPr>
      <t>経験・技能のある障害福祉人材(A)と他の障害福祉人材(B)</t>
    </r>
    <r>
      <rPr>
        <sz val="8.5"/>
        <color auto="1"/>
        <rFont val="ＭＳ Ｐゴシック"/>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20"/>
  </si>
  <si>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20"/>
  </si>
  <si>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20"/>
  </si>
  <si>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color auto="1"/>
        <rFont val="ＭＳ Ｐゴシック"/>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20"/>
  </si>
  <si>
    <t>(右欄の額は④欄の額を上回ること）</t>
    <rPh sb="1" eb="2">
      <t>ミギ</t>
    </rPh>
    <rPh sb="2" eb="3">
      <t>ラン</t>
    </rPh>
    <rPh sb="4" eb="5">
      <t>ガク</t>
    </rPh>
    <rPh sb="7" eb="8">
      <t>ラン</t>
    </rPh>
    <rPh sb="9" eb="10">
      <t>ガク</t>
    </rPh>
    <rPh sb="11" eb="13">
      <t>ウワマワ</t>
    </rPh>
    <phoneticPr fontId="20"/>
  </si>
  <si>
    <t>（４）賃金改善を行う賃金項目及び方法　</t>
    <rPh sb="10" eb="12">
      <t>チンギン</t>
    </rPh>
    <rPh sb="14" eb="15">
      <t>オヨ</t>
    </rPh>
    <phoneticPr fontId="20"/>
  </si>
  <si>
    <t>特定</t>
    <rPh sb="0" eb="2">
      <t>トクテイ</t>
    </rPh>
    <phoneticPr fontId="20"/>
  </si>
  <si>
    <r>
      <t>資質向上のための計画に沿って、研修機会の提供又は技術指導等を実施するとともに、福祉・介護職員の能力評価を行う。　</t>
    </r>
    <r>
      <rPr>
        <sz val="6"/>
        <color auto="1"/>
        <rFont val="ＭＳ Ｐゴシック"/>
      </rPr>
      <t>※当該取組の内容について下記に記載すること</t>
    </r>
    <rPh sb="39" eb="41">
      <t>フクシ</t>
    </rPh>
    <rPh sb="57" eb="59">
      <t>トウガイ</t>
    </rPh>
    <rPh sb="59" eb="61">
      <t>トリクミ</t>
    </rPh>
    <rPh sb="62" eb="64">
      <t>ナイヨウ</t>
    </rPh>
    <rPh sb="68" eb="70">
      <t>カキ</t>
    </rPh>
    <rPh sb="71" eb="73">
      <t>キサイ</t>
    </rPh>
    <phoneticPr fontId="20"/>
  </si>
  <si>
    <t>【留意事項】</t>
    <rPh sb="1" eb="3">
      <t>リュウイ</t>
    </rPh>
    <rPh sb="3" eb="5">
      <t>ジコウ</t>
    </rPh>
    <phoneticPr fontId="20"/>
  </si>
  <si>
    <r>
      <t>・複数事業所を一括して申請する際の</t>
    </r>
    <r>
      <rPr>
        <b/>
        <sz val="14"/>
        <color auto="1"/>
        <rFont val="ＭＳ Ｐゴシック"/>
      </rPr>
      <t>指定権者別・都道府県別一覧表は不要</t>
    </r>
    <r>
      <rPr>
        <sz val="14"/>
        <color auto="1"/>
        <rFont val="ＭＳ Ｐゴシック"/>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</si>
  <si>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r>
      <t>・特定加算の</t>
    </r>
    <r>
      <rPr>
        <b/>
        <sz val="14"/>
        <color auto="1"/>
        <rFont val="ＭＳ Ｐゴシック"/>
      </rPr>
      <t>平均賃金改善額</t>
    </r>
    <r>
      <rPr>
        <sz val="14"/>
        <color auto="1"/>
        <rFont val="ＭＳ Ｐゴシック"/>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20"/>
  </si>
  <si>
    <t>短期入所</t>
    <rPh sb="0" eb="2">
      <t>タンキ</t>
    </rPh>
    <rPh sb="2" eb="4">
      <t>ニュウショ</t>
    </rPh>
    <phoneticPr fontId="34"/>
  </si>
  <si>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20"/>
  </si>
  <si>
    <t>（福祉・介護職員処遇改善計画書、福祉・介護職員等特定処遇改善計画書）</t>
  </si>
  <si>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20"/>
  </si>
  <si>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20"/>
  </si>
  <si>
    <t>　　その他
　　新型コロナウイルス感染症の影響により、
　　　　　　　　　　　　　　　　　　　　　　　　　　　　　　　　　　　　　　　　　　　　　　　　　　　　　　　　　　　　　　　　　　　　　　　</t>
    <rPh sb="4" eb="5">
      <t>ホカ</t>
    </rPh>
    <rPh sb="8" eb="10">
      <t>シンガタ</t>
    </rPh>
    <rPh sb="17" eb="20">
      <t>カンセンショウ</t>
    </rPh>
    <rPh sb="21" eb="23">
      <t>エイキョウ</t>
    </rPh>
    <phoneticPr fontId="20"/>
  </si>
  <si>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20"/>
  </si>
  <si>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20"/>
  </si>
  <si>
    <t>別紙様式２－１</t>
    <rPh sb="0" eb="2">
      <t>ベッシ</t>
    </rPh>
    <rPh sb="2" eb="4">
      <t>ヨウシキ</t>
    </rPh>
    <phoneticPr fontId="20"/>
  </si>
  <si>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20"/>
  </si>
  <si>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20"/>
  </si>
  <si>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20"/>
  </si>
  <si>
    <t>計画
作成</t>
    <rPh sb="3" eb="5">
      <t>サクセイ</t>
    </rPh>
    <phoneticPr fontId="20"/>
  </si>
  <si>
    <r>
      <t>・</t>
    </r>
    <r>
      <rPr>
        <b/>
        <sz val="14"/>
        <color auto="1"/>
        <rFont val="ＭＳ Ｐゴシック"/>
      </rPr>
      <t>根拠資料は</t>
    </r>
    <r>
      <rPr>
        <sz val="14"/>
        <color auto="1"/>
        <rFont val="ＭＳ Ｐゴシック"/>
      </rPr>
      <t>、保管の有無をチェックリストで確認することで</t>
    </r>
    <r>
      <rPr>
        <b/>
        <sz val="14"/>
        <color auto="1"/>
        <rFont val="ＭＳ Ｐゴシック"/>
      </rPr>
      <t>原則提出不要</t>
    </r>
    <r>
      <rPr>
        <sz val="14"/>
        <color auto="1"/>
        <rFont val="ＭＳ Ｐゴシック"/>
      </rPr>
      <t>です。</t>
    </r>
    <rPh sb="1" eb="3">
      <t>コンキョ</t>
    </rPh>
    <rPh sb="3" eb="5">
      <t>シリョウ</t>
    </rPh>
    <rPh sb="28" eb="30">
      <t>ゲンソク</t>
    </rPh>
    <rPh sb="30" eb="32">
      <t>テイシュツ</t>
    </rPh>
    <rPh sb="32" eb="34">
      <t>フヨウ</t>
    </rPh>
    <phoneticPr fontId="20"/>
  </si>
  <si>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20"/>
  </si>
  <si>
    <r>
      <t xml:space="preserve">障害福祉サービス等処遇改善計画書の作成にあたっての入力シート等の説明
</t>
    </r>
    <r>
      <rPr>
        <sz val="12"/>
        <color theme="1"/>
        <rFont val="ＭＳ Ｐゴシック"/>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20"/>
  </si>
  <si>
    <t>自立訓練（機能訓練）</t>
  </si>
  <si>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20"/>
  </si>
  <si>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20"/>
  </si>
  <si>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20"/>
  </si>
  <si>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20"/>
  </si>
  <si>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20"/>
  </si>
  <si>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20"/>
  </si>
  <si>
    <t>障害者支援施設：生活介護</t>
    <rPh sb="0" eb="3">
      <t>ショウガイシャ</t>
    </rPh>
    <rPh sb="3" eb="5">
      <t>シエン</t>
    </rPh>
    <rPh sb="5" eb="7">
      <t>シセツ</t>
    </rPh>
    <rPh sb="8" eb="10">
      <t>セイカツ</t>
    </rPh>
    <phoneticPr fontId="64"/>
  </si>
  <si>
    <t>障害者支援施設：自立訓練（機能訓練）</t>
  </si>
  <si>
    <t>障害者支援施設：自立訓練（生活訓練）</t>
  </si>
  <si>
    <t>障害者支援施設：就労移行支援</t>
  </si>
  <si>
    <t>障害者支援施設：就労継続支援Ａ型</t>
  </si>
  <si>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</si>
  <si>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</si>
  <si>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</si>
  <si>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</si>
  <si>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</si>
  <si>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</si>
  <si>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</si>
  <si>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有給休暇が取得しやすい環境の整備</t>
    <rPh sb="0" eb="2">
      <t>ユウキュウ</t>
    </rPh>
    <rPh sb="2" eb="4">
      <t>キュウカ</t>
    </rPh>
    <rPh sb="5" eb="7">
      <t>シュトク</t>
    </rPh>
    <rPh sb="11" eb="13">
      <t>カンキョウ</t>
    </rPh>
    <rPh sb="14" eb="16">
      <t>セイビ</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</si>
  <si>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</si>
  <si>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20"/>
  </si>
  <si>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</si>
  <si>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事業所番号</t>
    <rPh sb="0" eb="3">
      <t>ジギョウショ</t>
    </rPh>
    <rPh sb="3" eb="5">
      <t>バンゴウ</t>
    </rPh>
    <phoneticPr fontId="20"/>
  </si>
  <si>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</si>
  <si>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</si>
  <si>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</si>
  <si>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</si>
  <si>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</si>
  <si>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別紙様式２－３</t>
    <rPh sb="0" eb="2">
      <t>ベッシ</t>
    </rPh>
    <rPh sb="2" eb="4">
      <t>ヨウシキ</t>
    </rPh>
    <phoneticPr fontId="20"/>
  </si>
  <si>
    <t>継続</t>
  </si>
  <si>
    <t>新規</t>
  </si>
  <si>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</si>
  <si>
    <t>○実務経験が３年以上の福祉・介護職員に対し、実務者研修の受講費用として、○○万円を支給
○介護福祉士国家試験対策として、法人内で資格取得のための研修会を実施</t>
  </si>
  <si>
    <t>○○　○○</t>
  </si>
  <si>
    <r>
      <rPr>
        <b/>
        <sz val="8"/>
        <color auto="1"/>
        <rFont val="ＭＳ Ｐゴシック"/>
      </rPr>
      <t>【処遇改善加算】</t>
    </r>
    <r>
      <rPr>
        <sz val="8"/>
        <color auto="1"/>
        <rFont val="ＭＳ Ｐゴシック"/>
      </rPr>
      <t xml:space="preserve">
届出に係る計画の期間中に実施する事項について、全体で</t>
    </r>
    <r>
      <rPr>
        <b/>
        <u/>
        <sz val="8"/>
        <color auto="1"/>
        <rFont val="ＭＳ Ｐゴシック"/>
      </rPr>
      <t>必ず１つ以上</t>
    </r>
    <r>
      <rPr>
        <sz val="8"/>
        <color auto="1"/>
        <rFont val="ＭＳ Ｐゴシック"/>
      </rPr>
      <t xml:space="preserve">にチェック(✔)すること。 ただし、記載するに当たっては、選択したキャリアパスに関する要件で求められている事項と重複する事項を記載しないこと。
</t>
    </r>
    <r>
      <rPr>
        <b/>
        <sz val="8"/>
        <color auto="1"/>
        <rFont val="ＭＳ Ｐゴシック"/>
      </rPr>
      <t>【特定加算】</t>
    </r>
    <r>
      <rPr>
        <sz val="8"/>
        <color auto="1"/>
        <rFont val="ＭＳ Ｐゴシック"/>
      </rPr>
      <t xml:space="preserve">
届出に係る計画の期間中に実施する事項について、必ず</t>
    </r>
    <r>
      <rPr>
        <b/>
        <u/>
        <sz val="8"/>
        <color auto="1"/>
        <rFont val="ＭＳ Ｐゴシック"/>
      </rPr>
      <t>全て</t>
    </r>
    <r>
      <rPr>
        <sz val="8"/>
        <color auto="1"/>
        <rFont val="ＭＳ Ｐゴシック"/>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color auto="1"/>
        <rFont val="ＭＳ Ｐゴシック"/>
      </rPr>
      <t>６つの区分から任意で３つの区分を選択し、選択した区分でそれぞれ１つ以上の取組を行うこと。</t>
    </r>
    <r>
      <rPr>
        <sz val="8"/>
        <color auto="1"/>
        <rFont val="ＭＳ Ｐゴシック"/>
      </rPr>
      <t xml:space="preserve">なお、処遇改善加算と特定加算とで、別の取組を行うことは要しない。
</t>
    </r>
    <r>
      <rPr>
        <sz val="7"/>
        <color auto="1"/>
        <rFont val="ＭＳ Ｐゴシック"/>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20"/>
  </si>
  <si>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20"/>
  </si>
  <si>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20"/>
  </si>
  <si>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20"/>
  </si>
  <si>
    <t>事業所在地</t>
    <rPh sb="0" eb="2">
      <t>ジギョウ</t>
    </rPh>
    <rPh sb="2" eb="5">
      <t>ショザイチ</t>
    </rPh>
    <phoneticPr fontId="20"/>
  </si>
  <si>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20"/>
  </si>
  <si>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20"/>
  </si>
  <si>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20"/>
  </si>
  <si>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20"/>
  </si>
  <si>
    <t>〇生産指標などの低下が確認できる書類
　「売上」等がわかる既存書類の写しも可
（売上簿、営業収入簿、会計システムの帳簿、客数のデータ、稼働率など</t>
    <rPh sb="67" eb="69">
      <t>カドウ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</si>
</sst>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_ "/>
    <numFmt numFmtId="178" formatCode="0.0_ "/>
    <numFmt numFmtId="179" formatCode="#,##0_);[Red]\(#,##0\)"/>
    <numFmt numFmtId="180" formatCode="0.000_);[Red]\(0.000\)"/>
    <numFmt numFmtId="181" formatCode="0.0%"/>
    <numFmt numFmtId="182" formatCode="0_);[Red]\(0\)"/>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2"/>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trike/>
      <sz val="11"/>
      <color rgb="FFFF0000"/>
      <name val="ＭＳ Ｐゴシック"/>
      <family val="3"/>
    </font>
    <font>
      <sz val="10.5"/>
      <color auto="1"/>
      <name val="ＭＳ ゴシック"/>
      <family val="3"/>
    </font>
    <font>
      <b/>
      <sz val="20"/>
      <color auto="1"/>
      <name val="ＭＳ ゴシック"/>
      <family val="3"/>
    </font>
    <font>
      <sz val="12"/>
      <color auto="1"/>
      <name val="ＭＳ Ｐゴシック"/>
      <family val="3"/>
    </font>
    <font>
      <sz val="11"/>
      <color auto="1"/>
      <name val="ＭＳ ゴシック"/>
      <family val="3"/>
    </font>
    <font>
      <b/>
      <sz val="14"/>
      <color rgb="FFFF0000"/>
      <name val="ＭＳ Ｐゴシック"/>
      <family val="3"/>
      <scheme val="minor"/>
    </font>
    <font>
      <sz val="22"/>
      <color auto="1"/>
      <name val="ＭＳ Ｐゴシック"/>
      <family val="3"/>
    </font>
    <font>
      <b/>
      <sz val="20"/>
      <color auto="1"/>
      <name val="ＭＳ Ｐゴシック"/>
      <family val="3"/>
    </font>
    <font>
      <sz val="10"/>
      <color auto="1"/>
      <name val="ＭＳ Ｐゴシック"/>
      <family val="3"/>
    </font>
    <font>
      <sz val="10.5"/>
      <color auto="1"/>
      <name val="ＭＳ Ｐゴシック"/>
      <family val="3"/>
    </font>
    <font>
      <sz val="9"/>
      <color auto="1"/>
      <name val="ＭＳ Ｐゴシック"/>
      <family val="3"/>
    </font>
    <font>
      <b/>
      <sz val="9"/>
      <color auto="1"/>
      <name val="ＭＳ Ｐゴシック"/>
      <family val="3"/>
    </font>
    <font>
      <b/>
      <sz val="10"/>
      <color auto="1"/>
      <name val="ＭＳ Ｐゴシック"/>
      <family val="3"/>
    </font>
    <font>
      <b/>
      <sz val="9.5"/>
      <color auto="1"/>
      <name val="ＭＳ Ｐゴシック"/>
      <family val="3"/>
    </font>
    <font>
      <b/>
      <sz val="10.5"/>
      <color auto="1"/>
      <name val="ＭＳ Ｐゴシック"/>
      <family val="3"/>
    </font>
    <font>
      <strike/>
      <sz val="8"/>
      <color rgb="FFFF0000"/>
      <name val="ＭＳ Ｐゴシック"/>
      <family val="3"/>
    </font>
    <font>
      <sz val="7"/>
      <color auto="1"/>
      <name val="ＭＳ Ｐゴシック"/>
      <family val="3"/>
    </font>
    <font>
      <sz val="8.5"/>
      <color auto="1"/>
      <name val="ＭＳ Ｐゴシック"/>
      <family val="3"/>
    </font>
    <font>
      <u/>
      <sz val="8"/>
      <color auto="1"/>
      <name val="ＭＳ Ｐゴシック"/>
      <family val="3"/>
    </font>
    <font>
      <sz val="8.5"/>
      <color indexed="60"/>
      <name val="ＭＳ Ｐゴシック"/>
      <family val="3"/>
    </font>
    <font>
      <u/>
      <sz val="9"/>
      <color auto="1"/>
      <name val="ＭＳ Ｐゴシック"/>
      <family val="3"/>
    </font>
    <font>
      <b/>
      <sz val="9"/>
      <color rgb="FFFF0000"/>
      <name val="ＭＳ Ｐゴシック"/>
      <family val="3"/>
    </font>
    <font>
      <sz val="6.5"/>
      <color auto="1"/>
      <name val="ＭＳ Ｐゴシック"/>
      <family val="3"/>
    </font>
    <font>
      <b/>
      <sz val="10.5"/>
      <color indexed="60"/>
      <name val="ＭＳ Ｐゴシック"/>
      <family val="3"/>
    </font>
    <font>
      <b/>
      <sz val="9"/>
      <color theme="1"/>
      <name val="ＭＳ Ｐゴシック"/>
      <family val="3"/>
    </font>
    <font>
      <b/>
      <sz val="8"/>
      <color auto="1"/>
      <name val="ＭＳ Ｐゴシック"/>
      <family val="3"/>
    </font>
    <font>
      <sz val="9"/>
      <color indexed="60"/>
      <name val="ＭＳ Ｐゴシック"/>
      <family val="3"/>
    </font>
    <font>
      <sz val="11"/>
      <color auto="1"/>
      <name val="ＭＳ Ｐゴシック"/>
      <family val="3"/>
    </font>
    <font>
      <sz val="10"/>
      <color theme="0"/>
      <name val="ＭＳ Ｐゴシック"/>
      <family val="3"/>
    </font>
    <font>
      <sz val="11"/>
      <color theme="0"/>
      <name val="ＭＳ Ｐゴシック"/>
      <family val="3"/>
    </font>
    <font>
      <b/>
      <sz val="11"/>
      <color theme="0"/>
      <name val="ＭＳ Ｐゴシック"/>
      <family val="3"/>
    </font>
    <font>
      <b/>
      <sz val="12"/>
      <color auto="1"/>
      <name val="ＭＳ Ｐゴシック"/>
      <family val="3"/>
    </font>
    <font>
      <sz val="9"/>
      <color theme="1"/>
      <name val="ＭＳ Ｐゴシック"/>
      <family val="3"/>
      <scheme val="major"/>
    </font>
    <font>
      <b/>
      <sz val="11"/>
      <color theme="1"/>
      <name val="ＭＳ Ｐゴシック"/>
      <family val="3"/>
      <scheme val="major"/>
    </font>
    <font>
      <sz val="10"/>
      <color theme="1"/>
      <name val="ＭＳ Ｐゴシック"/>
      <family val="3"/>
      <scheme val="major"/>
    </font>
    <font>
      <b/>
      <sz val="10.5"/>
      <color theme="1"/>
      <name val="ＭＳ Ｐゴシック"/>
      <family val="3"/>
      <scheme val="major"/>
    </font>
    <font>
      <sz val="8"/>
      <color theme="1"/>
      <name val="ＭＳ Ｐゴシック"/>
      <family val="3"/>
      <scheme val="major"/>
    </font>
    <font>
      <sz val="10.5"/>
      <color theme="1"/>
      <name val="ＭＳ Ｐゴシック"/>
      <family val="3"/>
      <scheme val="major"/>
    </font>
    <font>
      <sz val="11"/>
      <color theme="1"/>
      <name val="ＭＳ Ｐゴシック"/>
      <family val="3"/>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auto="1"/>
      </left>
      <right/>
      <top/>
      <bottom style="medium">
        <color auto="1"/>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hair">
        <color indexed="64"/>
      </left>
      <right/>
      <top style="hair">
        <color indexed="64"/>
      </top>
      <bottom style="hair">
        <color indexed="64"/>
      </bottom>
      <diagonal/>
    </border>
    <border>
      <left/>
      <right/>
      <top/>
      <bottom style="medium">
        <color auto="1"/>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bottom style="hair">
        <color auto="1"/>
      </bottom>
      <diagonal/>
    </border>
    <border>
      <left/>
      <right/>
      <top style="hair">
        <color auto="1"/>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medium">
        <color indexed="64"/>
      </bottom>
      <diagonal/>
    </border>
    <border>
      <left/>
      <right/>
      <top style="medium">
        <color indexed="64"/>
      </top>
      <bottom style="hair">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medium">
        <color indexed="64"/>
      </top>
      <bottom style="medium">
        <color auto="1"/>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thin">
        <color indexed="64"/>
      </top>
      <bottom style="medium">
        <color indexed="64"/>
      </bottom>
      <diagonal/>
    </border>
    <border>
      <left/>
      <right style="thin">
        <color indexed="64"/>
      </right>
      <top/>
      <bottom style="medium">
        <color indexed="64"/>
      </bottom>
      <diagonal/>
    </border>
    <border diagonalUp="1">
      <left/>
      <right/>
      <top/>
      <bottom/>
      <diagonal style="thin">
        <color indexed="64"/>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style="thin">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1014">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center"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center" wrapText="1"/>
    </xf>
    <xf numFmtId="0" fontId="0" fillId="0" borderId="12" xfId="0" applyBorder="1" applyAlignment="1">
      <alignment vertical="center" wrapText="1"/>
    </xf>
    <xf numFmtId="0" fontId="25" fillId="0" borderId="0" xfId="0" applyFont="1" applyAlignment="1">
      <alignment horizontal="left" vertical="center" wrapText="1"/>
    </xf>
    <xf numFmtId="0" fontId="26" fillId="0" borderId="0" xfId="0" applyFont="1" applyAlignment="1">
      <alignment vertical="top"/>
    </xf>
    <xf numFmtId="0" fontId="22" fillId="0" borderId="0" xfId="0" applyFont="1" applyAlignment="1">
      <alignment vertical="top"/>
    </xf>
    <xf numFmtId="0" fontId="0" fillId="0" borderId="0" xfId="0" applyAlignment="1">
      <alignment horizontal="left" vertical="top"/>
    </xf>
    <xf numFmtId="0" fontId="27" fillId="26" borderId="12"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xf>
    <xf numFmtId="0" fontId="22" fillId="0" borderId="0" xfId="0" applyFont="1" applyAlignment="1">
      <alignment vertical="center"/>
    </xf>
    <xf numFmtId="0" fontId="29"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30" fillId="26" borderId="13" xfId="0" applyFont="1" applyFill="1" applyBorder="1" applyAlignment="1">
      <alignment horizontal="center" vertical="center" wrapText="1"/>
    </xf>
    <xf numFmtId="0" fontId="0" fillId="0" borderId="12" xfId="0" applyBorder="1" applyAlignment="1">
      <alignment horizontal="center" vertical="top" wrapText="1"/>
    </xf>
    <xf numFmtId="0" fontId="31" fillId="0" borderId="0" xfId="0" applyFont="1" applyAlignment="1">
      <alignment horizontal="center" vertical="top"/>
    </xf>
    <xf numFmtId="0" fontId="24" fillId="25"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0" fillId="26" borderId="14" xfId="0" applyFont="1" applyFill="1" applyBorder="1" applyAlignment="1">
      <alignment horizontal="center" vertical="center" wrapText="1"/>
    </xf>
    <xf numFmtId="0" fontId="31" fillId="0" borderId="0" xfId="0" applyFont="1" applyAlignment="1">
      <alignment vertical="top"/>
    </xf>
    <xf numFmtId="0" fontId="24" fillId="25" borderId="13" xfId="0" applyFont="1" applyFill="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21" fillId="0" borderId="0" xfId="0" applyFont="1" applyBorder="1" applyAlignment="1">
      <alignment horizontal="left" vertical="top" wrapText="1"/>
    </xf>
    <xf numFmtId="0" fontId="24" fillId="25" borderId="15" xfId="0" applyFont="1" applyFill="1"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33" fillId="24" borderId="12" xfId="0" applyFont="1" applyFill="1" applyBorder="1" applyAlignment="1">
      <alignment horizontal="center" vertical="center" wrapText="1"/>
    </xf>
    <xf numFmtId="0" fontId="0" fillId="0" borderId="0" xfId="0" applyAlignment="1">
      <alignment horizontal="center" vertical="center" wrapText="1"/>
    </xf>
    <xf numFmtId="0" fontId="30" fillId="26" borderId="15" xfId="0" applyFont="1" applyFill="1" applyBorder="1" applyAlignment="1">
      <alignment horizontal="center" vertical="center" wrapText="1"/>
    </xf>
    <xf numFmtId="0" fontId="0" fillId="0" borderId="0" xfId="0" applyFont="1" applyFill="1">
      <alignment vertical="center"/>
    </xf>
    <xf numFmtId="0" fontId="34" fillId="0" borderId="0" xfId="0" applyFont="1" applyFill="1">
      <alignment vertical="center"/>
    </xf>
    <xf numFmtId="0" fontId="0" fillId="0" borderId="0" xfId="0" applyFont="1" applyFill="1" applyAlignment="1">
      <alignment vertical="center"/>
    </xf>
    <xf numFmtId="0" fontId="34" fillId="0" borderId="0" xfId="0" applyFont="1" applyFill="1" applyAlignment="1">
      <alignment vertical="top"/>
    </xf>
    <xf numFmtId="0" fontId="35" fillId="0" borderId="0" xfId="0" applyFont="1" applyFill="1">
      <alignment vertical="center"/>
    </xf>
    <xf numFmtId="0" fontId="36" fillId="0" borderId="0" xfId="0" applyFont="1" applyFill="1">
      <alignment vertical="center"/>
    </xf>
    <xf numFmtId="0" fontId="36" fillId="0" borderId="0" xfId="0" applyFont="1" applyFill="1" applyAlignment="1">
      <alignment horizontal="center" vertical="center"/>
    </xf>
    <xf numFmtId="0" fontId="24" fillId="0" borderId="0" xfId="0" applyFont="1" applyFill="1">
      <alignment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2" xfId="0" applyFont="1" applyFill="1" applyBorder="1" applyAlignment="1" applyProtection="1">
      <alignment horizontal="center" vertical="center"/>
      <protection locked="0"/>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7" fillId="0" borderId="21" xfId="0" applyFont="1" applyFill="1" applyBorder="1">
      <alignment vertical="center"/>
    </xf>
    <xf numFmtId="0" fontId="0" fillId="0" borderId="21" xfId="0" applyFont="1" applyFill="1" applyBorder="1">
      <alignment vertical="center"/>
    </xf>
    <xf numFmtId="0" fontId="0" fillId="0" borderId="22" xfId="0" applyFont="1" applyFill="1" applyBorder="1">
      <alignment vertical="center"/>
    </xf>
    <xf numFmtId="49" fontId="24" fillId="0" borderId="0" xfId="0" applyNumberFormat="1" applyFont="1" applyFill="1">
      <alignment vertical="center"/>
    </xf>
    <xf numFmtId="49" fontId="0" fillId="0" borderId="0" xfId="0" applyNumberFormat="1" applyFont="1" applyFill="1">
      <alignment vertical="center"/>
    </xf>
    <xf numFmtId="0" fontId="34" fillId="0" borderId="13" xfId="0" applyFont="1" applyFill="1" applyBorder="1">
      <alignment vertical="center"/>
    </xf>
    <xf numFmtId="0" fontId="34" fillId="0" borderId="13" xfId="0" applyFont="1" applyFill="1" applyBorder="1" applyAlignment="1">
      <alignment vertical="center"/>
    </xf>
    <xf numFmtId="0" fontId="34" fillId="0" borderId="18" xfId="0" applyFont="1" applyBorder="1" applyAlignment="1">
      <alignment horizontal="center" vertical="center"/>
    </xf>
    <xf numFmtId="0" fontId="0" fillId="0" borderId="19" xfId="0" applyFont="1" applyFill="1" applyBorder="1">
      <alignment vertical="center"/>
    </xf>
    <xf numFmtId="0" fontId="34" fillId="0" borderId="19" xfId="0" applyFont="1" applyBorder="1" applyAlignment="1">
      <alignment horizontal="center" vertical="center"/>
    </xf>
    <xf numFmtId="0" fontId="0" fillId="0" borderId="19" xfId="0" applyFont="1" applyBorder="1" applyAlignment="1">
      <alignment horizontal="center" vertical="center"/>
    </xf>
    <xf numFmtId="0" fontId="0" fillId="0" borderId="17" xfId="0" applyFont="1" applyBorder="1" applyAlignment="1">
      <alignment horizontal="center" vertical="center"/>
    </xf>
    <xf numFmtId="0" fontId="20" fillId="0" borderId="23"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horizontal="right" vertical="top"/>
    </xf>
    <xf numFmtId="0" fontId="34" fillId="0" borderId="19" xfId="0" applyFont="1" applyFill="1" applyBorder="1" applyAlignment="1">
      <alignment vertical="center"/>
    </xf>
    <xf numFmtId="0" fontId="34" fillId="0" borderId="18" xfId="0" applyFont="1" applyFill="1" applyBorder="1" applyAlignment="1">
      <alignment vertical="center"/>
    </xf>
    <xf numFmtId="0" fontId="34" fillId="27" borderId="18" xfId="0" applyFont="1" applyFill="1" applyBorder="1" applyAlignment="1">
      <alignment vertical="center"/>
    </xf>
    <xf numFmtId="0" fontId="34" fillId="0" borderId="24" xfId="0" applyFont="1" applyFill="1" applyBorder="1" applyAlignment="1">
      <alignment horizontal="center" vertical="center"/>
    </xf>
    <xf numFmtId="0" fontId="0" fillId="0" borderId="24" xfId="0" applyFont="1" applyBorder="1" applyAlignment="1">
      <alignment horizontal="left"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10" fillId="0" borderId="23"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right" vertical="top"/>
    </xf>
    <xf numFmtId="0" fontId="34" fillId="0" borderId="0" xfId="0" applyFont="1" applyFill="1" applyBorder="1">
      <alignment vertical="center"/>
    </xf>
    <xf numFmtId="0" fontId="24" fillId="0" borderId="0" xfId="0" applyFont="1" applyFill="1" applyBorder="1" applyAlignment="1">
      <alignment vertical="center"/>
    </xf>
    <xf numFmtId="0" fontId="36" fillId="0" borderId="0" xfId="0" applyFont="1" applyFill="1" applyBorder="1" applyAlignment="1">
      <alignment vertical="center"/>
    </xf>
    <xf numFmtId="0" fontId="38" fillId="0" borderId="11" xfId="0" applyFont="1" applyFill="1" applyBorder="1" applyAlignment="1">
      <alignment vertical="center"/>
    </xf>
    <xf numFmtId="0" fontId="36" fillId="0" borderId="13" xfId="0" applyFont="1" applyFill="1" applyBorder="1" applyAlignment="1">
      <alignment vertical="center" wrapText="1"/>
    </xf>
    <xf numFmtId="0" fontId="36" fillId="0" borderId="18" xfId="0" applyFont="1" applyFill="1" applyBorder="1" applyAlignment="1">
      <alignment vertical="center" wrapText="1"/>
    </xf>
    <xf numFmtId="0" fontId="36" fillId="0" borderId="19" xfId="0" applyFont="1" applyFill="1" applyBorder="1" applyAlignment="1">
      <alignment vertical="center" wrapText="1"/>
    </xf>
    <xf numFmtId="0" fontId="36" fillId="0" borderId="17" xfId="0" applyFont="1" applyFill="1" applyBorder="1" applyAlignment="1">
      <alignment vertical="center" wrapText="1"/>
    </xf>
    <xf numFmtId="0" fontId="36"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36" fillId="0" borderId="0" xfId="0" applyFont="1" applyFill="1" applyBorder="1" applyAlignment="1">
      <alignment vertical="center" wrapText="1"/>
    </xf>
    <xf numFmtId="0" fontId="38" fillId="0" borderId="0" xfId="0" applyFont="1" applyFill="1" applyBorder="1" applyAlignment="1">
      <alignment vertical="center"/>
    </xf>
    <xf numFmtId="0" fontId="34" fillId="0" borderId="0" xfId="0" applyFont="1" applyFill="1" applyBorder="1" applyAlignment="1">
      <alignment horizontal="left" vertical="center"/>
    </xf>
    <xf numFmtId="49" fontId="24" fillId="0" borderId="0" xfId="0" applyNumberFormat="1" applyFont="1" applyFill="1" applyAlignment="1">
      <alignment horizontal="left" vertical="center"/>
    </xf>
    <xf numFmtId="0" fontId="34" fillId="0" borderId="0" xfId="0" applyFont="1" applyFill="1" applyBorder="1" applyAlignment="1">
      <alignment vertical="center"/>
    </xf>
    <xf numFmtId="0" fontId="37" fillId="0" borderId="25" xfId="0" applyFont="1" applyFill="1" applyBorder="1" applyAlignment="1">
      <alignment vertical="center"/>
    </xf>
    <xf numFmtId="0" fontId="38" fillId="0" borderId="19" xfId="0" applyFont="1" applyFill="1" applyBorder="1" applyAlignment="1">
      <alignment vertical="center"/>
    </xf>
    <xf numFmtId="0" fontId="38" fillId="0" borderId="17" xfId="0" applyFont="1" applyFill="1" applyBorder="1" applyAlignment="1">
      <alignment vertical="center"/>
    </xf>
    <xf numFmtId="0" fontId="38" fillId="0" borderId="14" xfId="0" applyFont="1" applyFill="1" applyBorder="1" applyAlignment="1">
      <alignment vertical="center"/>
    </xf>
    <xf numFmtId="0" fontId="37" fillId="0" borderId="18" xfId="0" applyFont="1" applyFill="1" applyBorder="1" applyAlignment="1">
      <alignment vertical="center"/>
    </xf>
    <xf numFmtId="0" fontId="34" fillId="0" borderId="2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8" fillId="0" borderId="29" xfId="0" applyFont="1" applyFill="1" applyBorder="1" applyAlignment="1">
      <alignment vertical="center"/>
    </xf>
    <xf numFmtId="0" fontId="39" fillId="0" borderId="18" xfId="0" applyFont="1" applyFill="1" applyBorder="1" applyAlignment="1">
      <alignment vertical="center"/>
    </xf>
    <xf numFmtId="0" fontId="10" fillId="0" borderId="23" xfId="0" applyFont="1" applyFill="1" applyBorder="1" applyAlignment="1">
      <alignment vertical="top" wrapText="1"/>
    </xf>
    <xf numFmtId="49" fontId="10" fillId="0" borderId="13" xfId="0" applyNumberFormat="1" applyFont="1" applyFill="1" applyBorder="1" applyAlignment="1">
      <alignment vertical="center" wrapText="1"/>
    </xf>
    <xf numFmtId="49" fontId="36" fillId="0" borderId="23" xfId="0" applyNumberFormat="1" applyFont="1" applyFill="1" applyBorder="1" applyAlignment="1">
      <alignment horizontal="left" vertical="center" wrapText="1"/>
    </xf>
    <xf numFmtId="49" fontId="36" fillId="0" borderId="20" xfId="0" applyNumberFormat="1"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vertical="center" wrapText="1"/>
    </xf>
    <xf numFmtId="49" fontId="36" fillId="0" borderId="0" xfId="0" applyNumberFormat="1" applyFont="1" applyFill="1" applyBorder="1" applyAlignment="1">
      <alignment horizontal="left" vertical="center" wrapText="1"/>
    </xf>
    <xf numFmtId="0" fontId="10" fillId="0" borderId="0" xfId="0" applyFont="1" applyFill="1" applyAlignment="1">
      <alignment vertical="center"/>
    </xf>
    <xf numFmtId="49" fontId="36" fillId="0" borderId="0" xfId="0" applyNumberFormat="1" applyFont="1" applyFill="1" applyBorder="1" applyAlignment="1">
      <alignment horizontal="left" vertical="center"/>
    </xf>
    <xf numFmtId="0" fontId="36" fillId="0" borderId="18"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40" fillId="27" borderId="0" xfId="0" applyFont="1" applyFill="1" applyBorder="1" applyAlignment="1">
      <alignment vertical="center" wrapText="1"/>
    </xf>
    <xf numFmtId="0" fontId="40" fillId="27" borderId="37" xfId="0" applyFont="1" applyFill="1" applyBorder="1" applyAlignment="1">
      <alignment vertical="center" wrapText="1"/>
    </xf>
    <xf numFmtId="0" fontId="40" fillId="27" borderId="20" xfId="0" applyFont="1" applyFill="1" applyBorder="1" applyAlignment="1">
      <alignment vertical="center" wrapText="1"/>
    </xf>
    <xf numFmtId="0" fontId="40" fillId="27" borderId="21" xfId="0" applyFont="1" applyFill="1" applyBorder="1" applyAlignment="1">
      <alignment vertical="center" wrapText="1"/>
    </xf>
    <xf numFmtId="0" fontId="40" fillId="0" borderId="21" xfId="0" applyFont="1" applyFill="1" applyBorder="1">
      <alignment vertical="center"/>
    </xf>
    <xf numFmtId="0" fontId="40" fillId="27" borderId="21" xfId="0" applyFont="1" applyFill="1" applyBorder="1">
      <alignment vertical="center"/>
    </xf>
    <xf numFmtId="0" fontId="40" fillId="0" borderId="22" xfId="0" applyFont="1" applyFill="1" applyBorder="1">
      <alignment vertical="center"/>
    </xf>
    <xf numFmtId="0" fontId="40" fillId="0" borderId="21" xfId="0" applyFont="1" applyFill="1" applyBorder="1" applyAlignment="1">
      <alignment vertical="center" wrapText="1"/>
    </xf>
    <xf numFmtId="0" fontId="0" fillId="27" borderId="0" xfId="0" applyFont="1" applyFill="1">
      <alignment vertical="center"/>
    </xf>
    <xf numFmtId="0" fontId="0" fillId="27" borderId="0" xfId="0" applyFont="1" applyFill="1" applyAlignment="1">
      <alignment horizontal="center" vertical="center"/>
    </xf>
    <xf numFmtId="0" fontId="34" fillId="0" borderId="38"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39" xfId="0" applyFont="1" applyFill="1" applyBorder="1" applyAlignment="1">
      <alignment horizontal="left" vertical="center" wrapText="1"/>
    </xf>
    <xf numFmtId="0" fontId="0" fillId="28" borderId="40" xfId="0" applyFont="1" applyFill="1" applyBorder="1">
      <alignment vertical="center"/>
    </xf>
    <xf numFmtId="0" fontId="41" fillId="0" borderId="0" xfId="0" applyFont="1" applyFill="1" applyBorder="1">
      <alignment vertical="center"/>
    </xf>
    <xf numFmtId="0" fontId="0" fillId="0" borderId="41" xfId="0" applyFont="1" applyFill="1" applyBorder="1">
      <alignment vertical="center"/>
    </xf>
    <xf numFmtId="0" fontId="42" fillId="0" borderId="0" xfId="0" applyFont="1" applyFill="1">
      <alignment vertical="center"/>
    </xf>
    <xf numFmtId="0" fontId="34" fillId="0" borderId="14" xfId="0" applyFont="1" applyFill="1" applyBorder="1" applyAlignment="1">
      <alignment vertical="center"/>
    </xf>
    <xf numFmtId="0" fontId="34" fillId="27" borderId="14" xfId="0" applyFont="1" applyFill="1" applyBorder="1" applyAlignment="1">
      <alignment vertical="center"/>
    </xf>
    <xf numFmtId="0" fontId="43" fillId="0" borderId="18" xfId="0" applyFont="1" applyFill="1" applyBorder="1" applyAlignment="1">
      <alignment vertical="center"/>
    </xf>
    <xf numFmtId="0" fontId="43" fillId="0" borderId="42" xfId="0" applyFont="1" applyFill="1" applyBorder="1" applyAlignment="1">
      <alignment vertical="center" wrapText="1" shrinkToFit="1"/>
    </xf>
    <xf numFmtId="0" fontId="43" fillId="0" borderId="19" xfId="0" applyFont="1" applyFill="1" applyBorder="1" applyAlignment="1">
      <alignment horizontal="center" vertical="center" textRotation="255"/>
    </xf>
    <xf numFmtId="0" fontId="43" fillId="0" borderId="17" xfId="0" applyFont="1" applyFill="1" applyBorder="1" applyAlignment="1">
      <alignment horizontal="center" vertical="center" textRotation="255"/>
    </xf>
    <xf numFmtId="0" fontId="34" fillId="0" borderId="14" xfId="0" applyFont="1" applyFill="1" applyBorder="1" applyAlignment="1">
      <alignment horizontal="left" vertical="center"/>
    </xf>
    <xf numFmtId="0" fontId="34" fillId="0" borderId="23" xfId="0" applyFont="1" applyFill="1" applyBorder="1" applyAlignment="1"/>
    <xf numFmtId="0" fontId="10" fillId="0" borderId="0" xfId="0" applyFont="1" applyFill="1" applyBorder="1" applyAlignment="1"/>
    <xf numFmtId="0" fontId="44"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Alignment="1">
      <alignment horizontal="left" vertical="top" wrapText="1"/>
    </xf>
    <xf numFmtId="0" fontId="43" fillId="0" borderId="18" xfId="0" applyFont="1" applyFill="1" applyBorder="1" applyAlignment="1">
      <alignment vertical="center" wrapText="1"/>
    </xf>
    <xf numFmtId="0" fontId="10" fillId="0" borderId="0" xfId="0" applyFont="1" applyFill="1" applyBorder="1" applyAlignment="1">
      <alignment horizontal="left" vertical="center" wrapText="1"/>
    </xf>
    <xf numFmtId="0" fontId="34" fillId="0" borderId="14" xfId="0" applyFont="1" applyFill="1" applyBorder="1" applyAlignment="1">
      <alignment vertical="center" shrinkToFit="1"/>
    </xf>
    <xf numFmtId="0" fontId="34" fillId="0" borderId="11" xfId="0" applyFont="1" applyFill="1" applyBorder="1" applyAlignment="1">
      <alignment vertical="center"/>
    </xf>
    <xf numFmtId="0" fontId="43" fillId="0" borderId="42" xfId="0" applyFont="1" applyFill="1" applyBorder="1" applyAlignment="1">
      <alignment horizontal="left" vertical="center" wrapText="1"/>
    </xf>
    <xf numFmtId="0" fontId="43" fillId="0" borderId="36" xfId="0" applyFont="1" applyFill="1" applyBorder="1" applyAlignment="1">
      <alignment vertical="center"/>
    </xf>
    <xf numFmtId="0" fontId="43" fillId="0" borderId="19" xfId="0" applyFont="1" applyFill="1" applyBorder="1" applyAlignment="1">
      <alignment vertical="center"/>
    </xf>
    <xf numFmtId="0" fontId="43" fillId="0" borderId="19" xfId="0" applyFont="1" applyFill="1" applyBorder="1" applyAlignment="1">
      <alignment vertical="center" shrinkToFit="1"/>
    </xf>
    <xf numFmtId="0" fontId="43" fillId="0" borderId="17" xfId="0" applyFont="1" applyFill="1" applyBorder="1" applyAlignment="1">
      <alignment vertical="center" shrinkToFit="1"/>
    </xf>
    <xf numFmtId="0" fontId="34" fillId="27" borderId="23" xfId="0" applyFont="1" applyFill="1" applyBorder="1" applyAlignment="1">
      <alignment vertical="center"/>
    </xf>
    <xf numFmtId="0" fontId="36" fillId="27" borderId="16" xfId="0" applyFont="1" applyFill="1" applyBorder="1" applyAlignment="1">
      <alignment vertical="center" wrapText="1"/>
    </xf>
    <xf numFmtId="0" fontId="36" fillId="27" borderId="42" xfId="0" applyFont="1" applyFill="1" applyBorder="1" applyAlignment="1">
      <alignment vertical="center"/>
    </xf>
    <xf numFmtId="0" fontId="36" fillId="27" borderId="35" xfId="0" applyFont="1" applyFill="1" applyBorder="1" applyAlignment="1">
      <alignment vertical="center"/>
    </xf>
    <xf numFmtId="0" fontId="36" fillId="0" borderId="36" xfId="0" applyFont="1" applyFill="1" applyBorder="1" applyAlignment="1">
      <alignment vertical="center" wrapText="1"/>
    </xf>
    <xf numFmtId="0" fontId="36" fillId="27" borderId="18" xfId="0" applyFont="1" applyFill="1" applyBorder="1" applyAlignment="1">
      <alignment vertical="center"/>
    </xf>
    <xf numFmtId="0" fontId="36" fillId="27" borderId="19" xfId="0" applyFont="1" applyFill="1" applyBorder="1" applyAlignment="1">
      <alignment vertical="center"/>
    </xf>
    <xf numFmtId="0" fontId="36" fillId="27" borderId="17" xfId="0" applyFont="1" applyFill="1" applyBorder="1" applyAlignment="1">
      <alignment vertical="center"/>
    </xf>
    <xf numFmtId="0" fontId="10" fillId="0" borderId="23" xfId="0" applyFont="1" applyFill="1" applyBorder="1" applyAlignment="1"/>
    <xf numFmtId="0" fontId="10" fillId="0" borderId="0" xfId="0" applyFont="1" applyFill="1" applyBorder="1" applyAlignment="1">
      <alignment vertical="center" wrapText="1"/>
    </xf>
    <xf numFmtId="0" fontId="10" fillId="0" borderId="0" xfId="0" applyFont="1" applyFill="1" applyBorder="1" applyAlignment="1">
      <alignment vertical="top" wrapText="1"/>
    </xf>
    <xf numFmtId="0" fontId="36" fillId="0" borderId="11" xfId="0" applyFont="1" applyFill="1" applyBorder="1" applyAlignment="1">
      <alignment vertical="center"/>
    </xf>
    <xf numFmtId="0" fontId="36" fillId="0" borderId="14" xfId="0" applyFont="1" applyFill="1" applyBorder="1" applyAlignment="1">
      <alignment vertical="center" wrapText="1"/>
    </xf>
    <xf numFmtId="0" fontId="36" fillId="0" borderId="23" xfId="0" applyFont="1" applyFill="1" applyBorder="1" applyAlignment="1">
      <alignment vertical="center" wrapText="1"/>
    </xf>
    <xf numFmtId="0" fontId="36" fillId="0" borderId="11" xfId="0" applyFont="1" applyFill="1" applyBorder="1" applyAlignment="1">
      <alignment vertical="center" wrapText="1"/>
    </xf>
    <xf numFmtId="0" fontId="34" fillId="0" borderId="0" xfId="0" applyFont="1" applyFill="1" applyBorder="1" applyAlignment="1" applyProtection="1">
      <alignment vertical="center"/>
      <protection locked="0"/>
    </xf>
    <xf numFmtId="0" fontId="34" fillId="0" borderId="0" xfId="0" applyFont="1" applyFill="1" applyBorder="1" applyAlignment="1">
      <alignment horizontal="center" vertical="center"/>
    </xf>
    <xf numFmtId="49" fontId="0" fillId="0" borderId="0" xfId="0" applyNumberFormat="1" applyFont="1" applyFill="1" applyAlignment="1">
      <alignment horizontal="left" vertical="center"/>
    </xf>
    <xf numFmtId="0" fontId="38" fillId="0" borderId="43" xfId="0" applyFont="1" applyFill="1" applyBorder="1" applyAlignment="1">
      <alignment vertical="center"/>
    </xf>
    <xf numFmtId="0" fontId="36" fillId="0" borderId="25" xfId="0" applyFont="1" applyFill="1" applyBorder="1" applyAlignment="1">
      <alignment horizontal="center" vertical="center"/>
    </xf>
    <xf numFmtId="0" fontId="36" fillId="0" borderId="44"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14" xfId="0" applyFont="1" applyFill="1" applyBorder="1" applyAlignment="1">
      <alignment vertical="center"/>
    </xf>
    <xf numFmtId="0" fontId="0" fillId="0" borderId="45" xfId="0" applyFont="1" applyFill="1" applyBorder="1" applyAlignment="1">
      <alignment horizontal="center" vertical="center"/>
    </xf>
    <xf numFmtId="0" fontId="36" fillId="0" borderId="46" xfId="0" applyFont="1" applyFill="1" applyBorder="1" applyAlignment="1">
      <alignment horizontal="center" vertical="center"/>
    </xf>
    <xf numFmtId="0" fontId="36" fillId="0" borderId="47" xfId="0" applyFont="1" applyFill="1" applyBorder="1" applyAlignment="1">
      <alignment horizontal="center" vertical="center"/>
    </xf>
    <xf numFmtId="0" fontId="36" fillId="0" borderId="48" xfId="0" applyFont="1" applyFill="1" applyBorder="1" applyAlignment="1">
      <alignment horizontal="center" vertical="center"/>
    </xf>
    <xf numFmtId="0" fontId="39" fillId="0" borderId="23" xfId="0" applyFont="1" applyFill="1" applyBorder="1" applyAlignment="1">
      <alignment vertical="center"/>
    </xf>
    <xf numFmtId="0" fontId="36" fillId="0" borderId="49" xfId="0" applyFont="1" applyFill="1" applyBorder="1" applyAlignment="1">
      <alignment horizontal="center" vertical="center"/>
    </xf>
    <xf numFmtId="49" fontId="10" fillId="0" borderId="14" xfId="0" applyNumberFormat="1" applyFont="1" applyFill="1" applyBorder="1" applyAlignment="1">
      <alignment vertical="center" wrapText="1"/>
    </xf>
    <xf numFmtId="49" fontId="36" fillId="0" borderId="39" xfId="0" applyNumberFormat="1"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41" xfId="0" applyFont="1" applyFill="1" applyBorder="1" applyAlignment="1">
      <alignment vertical="center" wrapText="1"/>
    </xf>
    <xf numFmtId="0" fontId="36" fillId="0" borderId="23"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27" borderId="0" xfId="0" applyFont="1" applyFill="1" applyBorder="1" applyAlignment="1">
      <alignment vertical="center"/>
    </xf>
    <xf numFmtId="0" fontId="37" fillId="25" borderId="55" xfId="0" applyFont="1" applyFill="1" applyBorder="1" applyAlignment="1">
      <alignment horizontal="center" vertical="center" wrapText="1"/>
    </xf>
    <xf numFmtId="0" fontId="40" fillId="24" borderId="20" xfId="0" applyFont="1" applyFill="1" applyBorder="1" applyAlignment="1">
      <alignment vertical="center" wrapText="1"/>
    </xf>
    <xf numFmtId="0" fontId="40" fillId="24" borderId="56" xfId="0" applyFont="1" applyFill="1" applyBorder="1" applyAlignment="1">
      <alignment vertical="center" wrapText="1"/>
    </xf>
    <xf numFmtId="0" fontId="40" fillId="24" borderId="34" xfId="0" applyFont="1" applyFill="1" applyBorder="1" applyAlignment="1">
      <alignment vertical="center" wrapText="1"/>
    </xf>
    <xf numFmtId="0" fontId="10" fillId="27" borderId="0" xfId="0" applyFont="1" applyFill="1" applyBorder="1" applyAlignment="1">
      <alignment horizontal="right" vertical="top"/>
    </xf>
    <xf numFmtId="0" fontId="10" fillId="27" borderId="0" xfId="0" applyFont="1" applyFill="1" applyBorder="1" applyAlignment="1">
      <alignment horizontal="right" vertical="top" wrapText="1"/>
    </xf>
    <xf numFmtId="0" fontId="40" fillId="27" borderId="39" xfId="0" applyFont="1" applyFill="1" applyBorder="1" applyAlignment="1">
      <alignment vertical="center" wrapText="1"/>
    </xf>
    <xf numFmtId="0" fontId="40" fillId="27" borderId="0" xfId="0" applyFont="1" applyFill="1" applyBorder="1" applyAlignment="1">
      <alignment horizontal="left" vertical="center" wrapText="1"/>
    </xf>
    <xf numFmtId="0" fontId="40" fillId="0" borderId="0" xfId="0" applyFont="1" applyFill="1" applyBorder="1">
      <alignment vertical="center"/>
    </xf>
    <xf numFmtId="0" fontId="35" fillId="27" borderId="0" xfId="0" applyFont="1" applyFill="1" applyBorder="1">
      <alignment vertical="center"/>
    </xf>
    <xf numFmtId="0" fontId="35" fillId="0" borderId="37" xfId="0" applyFont="1" applyFill="1" applyBorder="1">
      <alignment vertical="center"/>
    </xf>
    <xf numFmtId="0" fontId="37" fillId="28" borderId="50" xfId="0" applyFont="1" applyFill="1" applyBorder="1">
      <alignment vertical="center"/>
    </xf>
    <xf numFmtId="0" fontId="0" fillId="0" borderId="14" xfId="0" applyFont="1" applyBorder="1" applyAlignment="1">
      <alignment vertical="center"/>
    </xf>
    <xf numFmtId="0" fontId="0" fillId="0" borderId="11" xfId="0" applyFont="1" applyFill="1" applyBorder="1">
      <alignment vertical="center"/>
    </xf>
    <xf numFmtId="0" fontId="43" fillId="0" borderId="23" xfId="0" applyFont="1" applyBorder="1" applyAlignment="1">
      <alignment vertical="center"/>
    </xf>
    <xf numFmtId="0" fontId="43" fillId="0" borderId="50" xfId="0" applyFont="1" applyBorder="1" applyAlignment="1">
      <alignment vertical="center" wrapText="1" shrinkToFit="1"/>
    </xf>
    <xf numFmtId="0" fontId="43" fillId="0" borderId="54" xfId="0"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vertical="center" wrapText="1"/>
    </xf>
    <xf numFmtId="0" fontId="43" fillId="0" borderId="11" xfId="0" applyFont="1" applyFill="1" applyBorder="1" applyAlignment="1">
      <alignment vertical="center"/>
    </xf>
    <xf numFmtId="0" fontId="43" fillId="0" borderId="50" xfId="0" applyFont="1" applyFill="1" applyBorder="1" applyAlignment="1">
      <alignment horizontal="left" vertical="center" wrapText="1"/>
    </xf>
    <xf numFmtId="0" fontId="43" fillId="0" borderId="0" xfId="0" applyFont="1" applyFill="1" applyBorder="1">
      <alignment vertical="center"/>
    </xf>
    <xf numFmtId="0" fontId="43" fillId="0" borderId="0" xfId="0" applyFont="1" applyFill="1">
      <alignment vertical="center"/>
    </xf>
    <xf numFmtId="0" fontId="36" fillId="27" borderId="38" xfId="0" applyFont="1" applyFill="1" applyBorder="1" applyAlignment="1">
      <alignment vertical="center" wrapText="1"/>
    </xf>
    <xf numFmtId="0" fontId="36" fillId="27" borderId="50" xfId="0" applyFont="1" applyFill="1" applyBorder="1" applyAlignment="1">
      <alignment vertical="center"/>
    </xf>
    <xf numFmtId="0" fontId="36" fillId="27" borderId="53" xfId="0" applyFont="1" applyFill="1" applyBorder="1" applyAlignment="1">
      <alignment vertical="center"/>
    </xf>
    <xf numFmtId="0" fontId="36" fillId="0" borderId="54" xfId="0" applyFont="1" applyFill="1" applyBorder="1" applyAlignment="1">
      <alignment vertical="center" wrapText="1"/>
    </xf>
    <xf numFmtId="0" fontId="10" fillId="27" borderId="0" xfId="0" applyFont="1" applyFill="1" applyBorder="1" applyAlignment="1" applyProtection="1">
      <alignment vertical="center"/>
      <protection locked="0"/>
    </xf>
    <xf numFmtId="0" fontId="36" fillId="29" borderId="0" xfId="0" applyFont="1" applyFill="1" applyBorder="1" applyAlignment="1" applyProtection="1">
      <alignment vertical="center"/>
      <protection locked="0"/>
    </xf>
    <xf numFmtId="0" fontId="36" fillId="29" borderId="0" xfId="0" applyFont="1" applyFill="1" applyBorder="1" applyAlignment="1" applyProtection="1">
      <alignment vertical="top"/>
      <protection locked="0"/>
    </xf>
    <xf numFmtId="0" fontId="36" fillId="29" borderId="11" xfId="0" applyFont="1" applyFill="1" applyBorder="1" applyAlignment="1" applyProtection="1">
      <alignment vertical="top"/>
      <protection locked="0"/>
    </xf>
    <xf numFmtId="0" fontId="34" fillId="0" borderId="23" xfId="0" applyFont="1" applyFill="1" applyBorder="1" applyAlignment="1">
      <alignment horizontal="left" vertical="center"/>
    </xf>
    <xf numFmtId="0" fontId="38" fillId="0" borderId="23" xfId="0" applyFont="1" applyFill="1" applyBorder="1" applyAlignment="1">
      <alignment vertical="center"/>
    </xf>
    <xf numFmtId="0" fontId="36" fillId="0" borderId="23" xfId="0" applyFont="1" applyFill="1" applyBorder="1" applyAlignment="1">
      <alignment vertical="center"/>
    </xf>
    <xf numFmtId="0" fontId="36" fillId="0" borderId="50" xfId="0" applyFont="1" applyFill="1" applyBorder="1" applyAlignment="1">
      <alignment vertical="center"/>
    </xf>
    <xf numFmtId="0" fontId="36" fillId="0" borderId="57" xfId="0" applyFont="1" applyFill="1" applyBorder="1" applyAlignment="1">
      <alignment vertical="center" wrapText="1"/>
    </xf>
    <xf numFmtId="0" fontId="36" fillId="0" borderId="58" xfId="0" applyFont="1" applyFill="1" applyBorder="1" applyAlignment="1">
      <alignment horizontal="left" vertical="center" wrapText="1"/>
    </xf>
    <xf numFmtId="0" fontId="36" fillId="0" borderId="51" xfId="0" applyFont="1" applyFill="1" applyBorder="1" applyAlignment="1">
      <alignment vertical="center"/>
    </xf>
    <xf numFmtId="0" fontId="36" fillId="0" borderId="59"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7" fillId="25" borderId="60" xfId="0" applyFont="1" applyFill="1" applyBorder="1" applyAlignment="1">
      <alignment horizontal="center" vertical="center" wrapText="1"/>
    </xf>
    <xf numFmtId="0" fontId="36" fillId="27" borderId="39" xfId="0" applyFont="1" applyFill="1" applyBorder="1">
      <alignment vertical="center"/>
    </xf>
    <xf numFmtId="0" fontId="36" fillId="27" borderId="14" xfId="0" applyFont="1" applyFill="1" applyBorder="1">
      <alignment vertical="center"/>
    </xf>
    <xf numFmtId="0" fontId="36" fillId="27" borderId="14" xfId="0" applyFont="1" applyFill="1" applyBorder="1" applyAlignment="1">
      <alignment vertical="center" wrapText="1"/>
    </xf>
    <xf numFmtId="0" fontId="36" fillId="27" borderId="41" xfId="0" applyFont="1" applyFill="1" applyBorder="1" applyAlignment="1">
      <alignment vertical="center"/>
    </xf>
    <xf numFmtId="0" fontId="10" fillId="27" borderId="0" xfId="0" applyFont="1" applyFill="1" applyBorder="1" applyAlignment="1">
      <alignment vertical="top"/>
    </xf>
    <xf numFmtId="0" fontId="10" fillId="27" borderId="0" xfId="0" applyFont="1" applyFill="1" applyAlignment="1">
      <alignment horizontal="left" vertical="center" wrapText="1"/>
    </xf>
    <xf numFmtId="0" fontId="10" fillId="27" borderId="0" xfId="0" applyFont="1" applyFill="1" applyBorder="1" applyAlignment="1">
      <alignment vertical="top" wrapText="1"/>
    </xf>
    <xf numFmtId="0" fontId="40" fillId="27" borderId="0" xfId="0" applyFont="1" applyFill="1" applyBorder="1">
      <alignment vertical="center"/>
    </xf>
    <xf numFmtId="0" fontId="40" fillId="0" borderId="37" xfId="0" applyFont="1" applyFill="1" applyBorder="1">
      <alignment vertical="center"/>
    </xf>
    <xf numFmtId="0" fontId="40" fillId="0" borderId="0" xfId="0" applyFont="1" applyFill="1" applyBorder="1" applyAlignment="1">
      <alignment vertical="center" wrapText="1"/>
    </xf>
    <xf numFmtId="0" fontId="0" fillId="28" borderId="50" xfId="0" applyFont="1" applyFill="1" applyBorder="1">
      <alignment vertical="center"/>
    </xf>
    <xf numFmtId="0" fontId="37" fillId="0" borderId="0" xfId="0" applyFont="1" applyFill="1" applyBorder="1">
      <alignment vertical="center"/>
    </xf>
    <xf numFmtId="0" fontId="34" fillId="0" borderId="14" xfId="0" applyFont="1" applyBorder="1" applyAlignment="1">
      <alignment horizontal="center" vertical="center"/>
    </xf>
    <xf numFmtId="0" fontId="10" fillId="27" borderId="0" xfId="0" applyFont="1" applyFill="1" applyBorder="1" applyAlignment="1" applyProtection="1">
      <alignment vertical="center" wrapText="1"/>
      <protection locked="0"/>
    </xf>
    <xf numFmtId="0" fontId="10" fillId="27" borderId="11" xfId="0" applyFont="1" applyFill="1" applyBorder="1" applyAlignment="1" applyProtection="1">
      <alignment vertical="center"/>
      <protection locked="0"/>
    </xf>
    <xf numFmtId="0" fontId="36" fillId="0" borderId="15" xfId="0" applyFont="1" applyFill="1" applyBorder="1" applyAlignment="1">
      <alignment vertical="center" wrapText="1"/>
    </xf>
    <xf numFmtId="0" fontId="36" fillId="0" borderId="61" xfId="0" applyFont="1" applyFill="1" applyBorder="1" applyAlignment="1">
      <alignment vertical="center" wrapText="1"/>
    </xf>
    <xf numFmtId="0" fontId="36" fillId="0" borderId="62" xfId="0" applyFont="1" applyFill="1" applyBorder="1" applyAlignment="1">
      <alignment vertical="center" wrapText="1"/>
    </xf>
    <xf numFmtId="0" fontId="36" fillId="0" borderId="63" xfId="0" applyFont="1" applyFill="1" applyBorder="1" applyAlignment="1">
      <alignment vertical="center" wrapText="1"/>
    </xf>
    <xf numFmtId="0" fontId="36" fillId="0" borderId="53" xfId="0" applyFont="1" applyFill="1" applyBorder="1" applyAlignment="1">
      <alignment vertical="center" wrapText="1"/>
    </xf>
    <xf numFmtId="0" fontId="36" fillId="0" borderId="51" xfId="0" applyFont="1" applyFill="1" applyBorder="1" applyAlignment="1">
      <alignment vertical="center" wrapText="1"/>
    </xf>
    <xf numFmtId="0" fontId="36" fillId="0" borderId="14" xfId="0" applyFont="1" applyFill="1" applyBorder="1" applyAlignment="1">
      <alignment horizontal="left" vertical="center" wrapText="1"/>
    </xf>
    <xf numFmtId="0" fontId="36" fillId="0" borderId="23" xfId="0" applyFont="1" applyFill="1" applyBorder="1" applyAlignment="1">
      <alignment horizontal="left" vertical="center" wrapText="1"/>
    </xf>
    <xf numFmtId="49" fontId="36" fillId="0" borderId="64" xfId="0" applyNumberFormat="1" applyFont="1" applyFill="1" applyBorder="1" applyAlignment="1">
      <alignment horizontal="center" vertical="center" wrapText="1"/>
    </xf>
    <xf numFmtId="0" fontId="36" fillId="0" borderId="65" xfId="0" applyFont="1" applyFill="1" applyBorder="1" applyAlignment="1">
      <alignment horizontal="center" vertical="center" wrapText="1"/>
    </xf>
    <xf numFmtId="0" fontId="36" fillId="0" borderId="6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69" xfId="0" applyFont="1" applyFill="1" applyBorder="1" applyAlignment="1">
      <alignment horizontal="center" vertical="center" wrapText="1"/>
    </xf>
    <xf numFmtId="0" fontId="36" fillId="0" borderId="70"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72" xfId="0" applyFont="1" applyFill="1" applyBorder="1" applyAlignment="1">
      <alignment horizontal="center" vertical="center" wrapText="1"/>
    </xf>
    <xf numFmtId="0" fontId="0" fillId="27" borderId="39" xfId="0" applyFont="1" applyFill="1" applyBorder="1">
      <alignment vertical="center"/>
    </xf>
    <xf numFmtId="0" fontId="0" fillId="27" borderId="14" xfId="0" applyFont="1" applyFill="1" applyBorder="1">
      <alignment vertical="center"/>
    </xf>
    <xf numFmtId="0" fontId="40" fillId="27" borderId="41" xfId="0" applyFont="1" applyFill="1" applyBorder="1" applyAlignment="1">
      <alignment vertical="center" wrapText="1"/>
    </xf>
    <xf numFmtId="0" fontId="40" fillId="24" borderId="0" xfId="0" applyFont="1" applyFill="1" applyBorder="1" applyAlignment="1" applyProtection="1">
      <alignment horizontal="center" vertical="center"/>
      <protection locked="0"/>
    </xf>
    <xf numFmtId="0" fontId="43" fillId="0" borderId="54" xfId="0" applyFont="1" applyBorder="1" applyAlignment="1">
      <alignment vertical="center" shrinkToFit="1"/>
    </xf>
    <xf numFmtId="0" fontId="43" fillId="0" borderId="0" xfId="0" applyFont="1" applyBorder="1" applyAlignment="1">
      <alignment vertical="center" shrinkToFit="1"/>
    </xf>
    <xf numFmtId="0" fontId="43" fillId="0" borderId="11" xfId="0" applyFont="1" applyBorder="1" applyAlignment="1">
      <alignment vertical="center" shrinkToFit="1"/>
    </xf>
    <xf numFmtId="0" fontId="34" fillId="27" borderId="0" xfId="0" applyFont="1" applyFill="1" applyBorder="1" applyAlignment="1" applyProtection="1">
      <alignment vertical="center"/>
      <protection locked="0"/>
    </xf>
    <xf numFmtId="0" fontId="36" fillId="27" borderId="0" xfId="0" applyFont="1" applyFill="1" applyBorder="1" applyAlignment="1" applyProtection="1">
      <alignment vertical="top"/>
      <protection locked="0"/>
    </xf>
    <xf numFmtId="0" fontId="36" fillId="27" borderId="11" xfId="0" applyFont="1" applyFill="1" applyBorder="1" applyAlignment="1" applyProtection="1">
      <alignment vertical="top"/>
      <protection locked="0"/>
    </xf>
    <xf numFmtId="0" fontId="34" fillId="28" borderId="13" xfId="0" applyFont="1" applyFill="1" applyBorder="1" applyAlignment="1" applyProtection="1">
      <alignment vertical="center"/>
      <protection locked="0"/>
    </xf>
    <xf numFmtId="0" fontId="36" fillId="0" borderId="18" xfId="0" applyFont="1" applyFill="1" applyBorder="1" applyAlignment="1" applyProtection="1">
      <alignment vertical="center"/>
      <protection locked="0"/>
    </xf>
    <xf numFmtId="0" fontId="34" fillId="28" borderId="19" xfId="0" applyFont="1" applyFill="1" applyBorder="1" applyAlignment="1" applyProtection="1">
      <alignment vertical="center"/>
      <protection locked="0"/>
    </xf>
    <xf numFmtId="0" fontId="36" fillId="0" borderId="73" xfId="0" applyFont="1" applyFill="1" applyBorder="1" applyAlignment="1" applyProtection="1">
      <alignment vertical="center"/>
      <protection locked="0"/>
    </xf>
    <xf numFmtId="0" fontId="10" fillId="28" borderId="74" xfId="0" applyFont="1" applyFill="1" applyBorder="1" applyAlignment="1" applyProtection="1">
      <alignment vertical="center" wrapText="1"/>
      <protection locked="0"/>
    </xf>
    <xf numFmtId="0" fontId="10" fillId="0" borderId="19" xfId="0" applyFont="1" applyFill="1" applyBorder="1" applyAlignment="1" applyProtection="1">
      <alignment vertical="center"/>
      <protection locked="0"/>
    </xf>
    <xf numFmtId="0" fontId="36" fillId="0" borderId="17"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protection locked="0"/>
    </xf>
    <xf numFmtId="0" fontId="10" fillId="29" borderId="74" xfId="0" applyFont="1" applyFill="1" applyBorder="1" applyAlignment="1" applyProtection="1">
      <alignment horizontal="left" vertical="center" wrapText="1"/>
      <protection locked="0"/>
    </xf>
    <xf numFmtId="0" fontId="34" fillId="29" borderId="23" xfId="0"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0" fontId="34" fillId="29" borderId="11" xfId="0" applyFont="1" applyFill="1" applyBorder="1" applyAlignment="1" applyProtection="1">
      <alignment vertical="center"/>
      <protection locked="0"/>
    </xf>
    <xf numFmtId="0" fontId="34" fillId="29" borderId="19" xfId="0" applyFont="1" applyFill="1" applyBorder="1" applyAlignment="1" applyProtection="1">
      <alignment vertical="center"/>
      <protection locked="0"/>
    </xf>
    <xf numFmtId="0" fontId="10" fillId="29" borderId="74" xfId="0" applyFont="1" applyFill="1" applyBorder="1" applyAlignment="1" applyProtection="1">
      <alignment vertical="center" wrapText="1"/>
      <protection locked="0"/>
    </xf>
    <xf numFmtId="0" fontId="36" fillId="24" borderId="74" xfId="0" applyFont="1" applyFill="1" applyBorder="1" applyAlignment="1" applyProtection="1">
      <alignment vertical="center"/>
      <protection locked="0"/>
    </xf>
    <xf numFmtId="49" fontId="36" fillId="0" borderId="75" xfId="0" applyNumberFormat="1"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30" borderId="76" xfId="0" applyFont="1" applyFill="1" applyBorder="1" applyAlignment="1">
      <alignment horizontal="center" vertical="center" wrapText="1"/>
    </xf>
    <xf numFmtId="0" fontId="10" fillId="30" borderId="31" xfId="0" applyFont="1" applyFill="1" applyBorder="1" applyAlignment="1">
      <alignment horizontal="center" vertical="center" wrapText="1"/>
    </xf>
    <xf numFmtId="0" fontId="10" fillId="30" borderId="33" xfId="0" applyFont="1" applyFill="1" applyBorder="1" applyAlignment="1">
      <alignment horizontal="center" vertical="center" wrapText="1"/>
    </xf>
    <xf numFmtId="0" fontId="0" fillId="24" borderId="0" xfId="0" applyFont="1" applyFill="1" applyBorder="1" applyAlignment="1" applyProtection="1">
      <alignment horizontal="center" vertical="center"/>
      <protection locked="0"/>
    </xf>
    <xf numFmtId="0" fontId="34" fillId="0" borderId="77"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62" xfId="0" applyFont="1" applyFill="1" applyBorder="1" applyAlignment="1">
      <alignment horizontal="center" vertical="center" wrapText="1"/>
    </xf>
    <xf numFmtId="0" fontId="34" fillId="0" borderId="78"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10" fillId="0" borderId="2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36" fillId="0" borderId="0" xfId="0" applyFont="1" applyFill="1" applyBorder="1" applyAlignment="1" applyProtection="1">
      <alignment vertical="center"/>
      <protection locked="0"/>
    </xf>
    <xf numFmtId="0" fontId="10" fillId="28" borderId="79" xfId="0" applyFont="1" applyFill="1" applyBorder="1" applyAlignment="1" applyProtection="1">
      <alignment vertical="center"/>
      <protection locked="0"/>
    </xf>
    <xf numFmtId="0" fontId="36" fillId="0" borderId="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10" fillId="29" borderId="79" xfId="0" applyFont="1" applyFill="1" applyBorder="1" applyAlignment="1" applyProtection="1">
      <alignment horizontal="left" vertical="center"/>
      <protection locked="0"/>
    </xf>
    <xf numFmtId="0" fontId="10" fillId="29" borderId="79" xfId="0" applyFont="1" applyFill="1" applyBorder="1" applyAlignment="1" applyProtection="1">
      <alignment vertical="center"/>
      <protection locked="0"/>
    </xf>
    <xf numFmtId="0" fontId="36" fillId="24" borderId="79" xfId="0" applyFont="1" applyFill="1" applyBorder="1" applyAlignment="1" applyProtection="1">
      <alignment vertical="center"/>
      <protection locked="0"/>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27" borderId="80" xfId="0" applyFont="1" applyFill="1" applyBorder="1" applyAlignment="1">
      <alignment vertical="center"/>
    </xf>
    <xf numFmtId="0" fontId="10" fillId="27" borderId="50" xfId="0" applyFont="1" applyFill="1" applyBorder="1" applyAlignment="1">
      <alignment vertical="center"/>
    </xf>
    <xf numFmtId="0" fontId="10" fillId="0" borderId="52" xfId="0" applyFont="1" applyFill="1" applyBorder="1" applyAlignment="1">
      <alignment vertical="center"/>
    </xf>
    <xf numFmtId="0" fontId="34" fillId="0" borderId="38" xfId="0" applyFont="1" applyFill="1" applyBorder="1" applyAlignment="1" applyProtection="1">
      <alignment vertical="center"/>
      <protection locked="0"/>
    </xf>
    <xf numFmtId="0" fontId="34" fillId="0" borderId="11" xfId="0" applyFont="1" applyFill="1" applyBorder="1" applyAlignment="1" applyProtection="1">
      <alignment vertical="center" wrapText="1"/>
      <protection locked="0"/>
    </xf>
    <xf numFmtId="0" fontId="34" fillId="0" borderId="53" xfId="0" applyFont="1" applyFill="1" applyBorder="1">
      <alignment vertical="center"/>
    </xf>
    <xf numFmtId="0" fontId="34" fillId="0" borderId="19" xfId="0" applyFont="1" applyFill="1" applyBorder="1" applyAlignment="1" applyProtection="1">
      <alignment vertical="center"/>
      <protection locked="0"/>
    </xf>
    <xf numFmtId="0" fontId="34" fillId="0" borderId="17" xfId="0" applyFont="1" applyFill="1" applyBorder="1" applyAlignment="1" applyProtection="1">
      <alignment vertical="center"/>
      <protection locked="0"/>
    </xf>
    <xf numFmtId="0" fontId="34" fillId="0" borderId="38" xfId="0" applyFont="1" applyFill="1" applyBorder="1" applyAlignment="1" applyProtection="1">
      <alignment horizontal="left" vertical="center"/>
      <protection locked="0"/>
    </xf>
    <xf numFmtId="0" fontId="34" fillId="0" borderId="11" xfId="0" applyFont="1" applyFill="1" applyBorder="1" applyAlignment="1" applyProtection="1">
      <alignment vertical="center"/>
      <protection locked="0"/>
    </xf>
    <xf numFmtId="0" fontId="34" fillId="0" borderId="15" xfId="0" applyFont="1" applyFill="1" applyBorder="1" applyAlignment="1">
      <alignment horizontal="center" vertical="center"/>
    </xf>
    <xf numFmtId="0" fontId="34" fillId="0" borderId="23" xfId="0" applyFont="1" applyFill="1" applyBorder="1" applyAlignment="1" applyProtection="1">
      <alignment vertical="center"/>
      <protection locked="0"/>
    </xf>
    <xf numFmtId="0" fontId="34" fillId="0" borderId="53" xfId="0" applyNumberFormat="1" applyFont="1" applyFill="1" applyBorder="1" applyAlignment="1" applyProtection="1">
      <alignment vertical="center"/>
      <protection locked="0"/>
    </xf>
    <xf numFmtId="0" fontId="34" fillId="0" borderId="12" xfId="0" applyFont="1" applyFill="1" applyBorder="1" applyAlignment="1">
      <alignment horizontal="center" vertical="center"/>
    </xf>
    <xf numFmtId="0" fontId="10" fillId="30" borderId="52" xfId="0" applyFont="1" applyFill="1" applyBorder="1" applyAlignment="1">
      <alignment vertical="center" wrapText="1"/>
    </xf>
    <xf numFmtId="0" fontId="34" fillId="28" borderId="14" xfId="0" applyFont="1" applyFill="1" applyBorder="1" applyAlignment="1" applyProtection="1">
      <alignment vertical="center"/>
      <protection locked="0"/>
    </xf>
    <xf numFmtId="0" fontId="36" fillId="0" borderId="81" xfId="0" applyFont="1" applyFill="1" applyBorder="1" applyAlignment="1">
      <alignment horizontal="left" vertical="center" wrapText="1"/>
    </xf>
    <xf numFmtId="0" fontId="36" fillId="0" borderId="82" xfId="0" applyFont="1" applyFill="1" applyBorder="1" applyAlignment="1">
      <alignment horizontal="left" vertical="center" wrapText="1"/>
    </xf>
    <xf numFmtId="0" fontId="34" fillId="0" borderId="12" xfId="0" applyFont="1" applyFill="1" applyBorder="1" applyAlignment="1" applyProtection="1">
      <alignment vertical="center"/>
      <protection locked="0"/>
    </xf>
    <xf numFmtId="0" fontId="0" fillId="29" borderId="83" xfId="0" applyFont="1" applyFill="1" applyBorder="1">
      <alignment vertical="center"/>
    </xf>
    <xf numFmtId="0" fontId="10" fillId="0" borderId="57" xfId="0" applyFont="1" applyFill="1" applyBorder="1">
      <alignment vertical="center"/>
    </xf>
    <xf numFmtId="0" fontId="0" fillId="29" borderId="58" xfId="0" applyFont="1" applyFill="1" applyBorder="1">
      <alignment vertical="center"/>
    </xf>
    <xf numFmtId="0" fontId="10" fillId="0" borderId="84" xfId="0" applyFont="1" applyFill="1" applyBorder="1">
      <alignment vertical="center"/>
    </xf>
    <xf numFmtId="0" fontId="36" fillId="27" borderId="23" xfId="0" applyFont="1" applyFill="1" applyBorder="1" applyAlignment="1">
      <alignment vertical="center"/>
    </xf>
    <xf numFmtId="0" fontId="10" fillId="28" borderId="0" xfId="0" applyFont="1" applyFill="1" applyBorder="1" applyAlignment="1" applyProtection="1">
      <alignment vertical="center"/>
      <protection locked="0"/>
    </xf>
    <xf numFmtId="0" fontId="10" fillId="29" borderId="0" xfId="0" applyFont="1" applyFill="1" applyBorder="1" applyAlignment="1" applyProtection="1">
      <alignment vertical="center"/>
      <protection locked="0"/>
    </xf>
    <xf numFmtId="0" fontId="34" fillId="0" borderId="72" xfId="0" applyFont="1" applyFill="1" applyBorder="1" applyAlignment="1" applyProtection="1">
      <alignment horizontal="center" vertical="center"/>
      <protection locked="0"/>
    </xf>
    <xf numFmtId="0" fontId="34" fillId="28" borderId="85" xfId="0" applyFont="1" applyFill="1" applyBorder="1" applyAlignment="1">
      <alignment horizontal="center" vertical="center"/>
    </xf>
    <xf numFmtId="0" fontId="34" fillId="28" borderId="86" xfId="0" applyFont="1" applyFill="1" applyBorder="1" applyAlignment="1">
      <alignment horizontal="center" vertical="center"/>
    </xf>
    <xf numFmtId="0" fontId="45" fillId="28" borderId="85" xfId="0" applyFont="1" applyFill="1" applyBorder="1" applyAlignment="1">
      <alignment horizontal="center" vertical="center"/>
    </xf>
    <xf numFmtId="0" fontId="34" fillId="28" borderId="87" xfId="0" applyFont="1" applyFill="1" applyBorder="1" applyAlignment="1">
      <alignment vertical="center"/>
    </xf>
    <xf numFmtId="0" fontId="34" fillId="28" borderId="88" xfId="0" applyFont="1" applyFill="1" applyBorder="1" applyAlignment="1">
      <alignment vertical="center"/>
    </xf>
    <xf numFmtId="0" fontId="36" fillId="28" borderId="50" xfId="0" applyFont="1" applyFill="1" applyBorder="1" applyAlignment="1">
      <alignment horizontal="center" vertical="center"/>
    </xf>
    <xf numFmtId="0" fontId="36" fillId="0" borderId="14" xfId="0" applyFont="1" applyBorder="1" applyAlignment="1">
      <alignment vertical="center"/>
    </xf>
    <xf numFmtId="0" fontId="34" fillId="0" borderId="61" xfId="0" applyFont="1" applyFill="1" applyBorder="1" applyAlignment="1">
      <alignment horizontal="left" vertical="center"/>
    </xf>
    <xf numFmtId="0" fontId="34" fillId="27" borderId="15" xfId="0" applyFont="1" applyFill="1" applyBorder="1" applyAlignment="1">
      <alignment vertical="center"/>
    </xf>
    <xf numFmtId="0" fontId="0" fillId="0" borderId="11" xfId="0" applyFont="1" applyFill="1" applyBorder="1" applyAlignment="1">
      <alignment vertical="center"/>
    </xf>
    <xf numFmtId="0" fontId="0" fillId="27" borderId="23" xfId="0" applyFont="1" applyFill="1" applyBorder="1" applyAlignment="1">
      <alignment vertical="center"/>
    </xf>
    <xf numFmtId="0" fontId="34" fillId="27" borderId="50" xfId="0" applyFont="1" applyFill="1" applyBorder="1" applyAlignment="1">
      <alignment vertical="center"/>
    </xf>
    <xf numFmtId="0" fontId="34" fillId="27" borderId="53" xfId="0" applyFont="1" applyFill="1" applyBorder="1" applyAlignment="1">
      <alignment vertical="center"/>
    </xf>
    <xf numFmtId="0" fontId="34" fillId="27" borderId="0" xfId="0" applyFont="1" applyFill="1" applyBorder="1" applyAlignment="1">
      <alignment vertical="center"/>
    </xf>
    <xf numFmtId="0" fontId="36" fillId="27" borderId="54" xfId="0" applyFont="1" applyFill="1" applyBorder="1" applyAlignment="1">
      <alignment vertical="center"/>
    </xf>
    <xf numFmtId="0" fontId="10" fillId="0" borderId="7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43" fillId="0" borderId="85"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87" xfId="0" applyFont="1" applyFill="1" applyBorder="1" applyAlignment="1">
      <alignment horizontal="center" vertical="center"/>
    </xf>
    <xf numFmtId="0" fontId="43" fillId="0" borderId="88" xfId="0" applyFont="1" applyFill="1" applyBorder="1" applyAlignment="1">
      <alignment horizontal="center" vertical="center"/>
    </xf>
    <xf numFmtId="0" fontId="36" fillId="28" borderId="50" xfId="0" applyFont="1" applyFill="1" applyBorder="1">
      <alignment vertical="center"/>
    </xf>
    <xf numFmtId="0" fontId="34" fillId="0" borderId="15" xfId="0" applyFont="1" applyFill="1" applyBorder="1" applyAlignment="1">
      <alignment vertical="center"/>
    </xf>
    <xf numFmtId="0" fontId="34" fillId="0" borderId="63" xfId="0" applyFont="1" applyFill="1" applyBorder="1" applyAlignment="1">
      <alignment vertical="center"/>
    </xf>
    <xf numFmtId="0" fontId="34" fillId="0" borderId="74" xfId="0" applyFont="1" applyFill="1" applyBorder="1">
      <alignment vertical="center"/>
    </xf>
    <xf numFmtId="0" fontId="34" fillId="0" borderId="0" xfId="0" applyFont="1" applyFill="1" applyBorder="1" applyAlignment="1"/>
    <xf numFmtId="0" fontId="34" fillId="27" borderId="19" xfId="0" applyFont="1" applyFill="1" applyBorder="1" applyAlignment="1">
      <alignment vertical="center"/>
    </xf>
    <xf numFmtId="0" fontId="34" fillId="27" borderId="11" xfId="0" applyFont="1" applyFill="1" applyBorder="1" applyAlignment="1">
      <alignment vertical="center"/>
    </xf>
    <xf numFmtId="0" fontId="34" fillId="27" borderId="54" xfId="0" applyFont="1" applyFill="1" applyBorder="1" applyAlignment="1">
      <alignment vertical="center"/>
    </xf>
    <xf numFmtId="176" fontId="10" fillId="27" borderId="53" xfId="0" applyNumberFormat="1" applyFont="1" applyFill="1" applyBorder="1" applyAlignment="1">
      <alignment vertical="center"/>
    </xf>
    <xf numFmtId="176" fontId="10" fillId="27" borderId="0" xfId="0" applyNumberFormat="1" applyFont="1" applyFill="1" applyBorder="1" applyAlignment="1">
      <alignment vertical="center"/>
    </xf>
    <xf numFmtId="176" fontId="10" fillId="27" borderId="11" xfId="0" applyNumberFormat="1" applyFont="1" applyFill="1" applyBorder="1" applyAlignment="1">
      <alignment vertical="center"/>
    </xf>
    <xf numFmtId="0" fontId="10" fillId="0" borderId="79"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protection locked="0"/>
    </xf>
    <xf numFmtId="0" fontId="36" fillId="0" borderId="58" xfId="0" applyFont="1" applyFill="1" applyBorder="1" applyAlignment="1">
      <alignment vertical="center" wrapText="1"/>
    </xf>
    <xf numFmtId="0" fontId="44" fillId="28" borderId="74" xfId="0" applyFont="1" applyFill="1" applyBorder="1" applyAlignment="1">
      <alignment horizontal="left" vertical="center" wrapText="1"/>
    </xf>
    <xf numFmtId="0" fontId="36" fillId="0" borderId="58" xfId="0" applyFont="1" applyFill="1" applyBorder="1" applyAlignment="1">
      <alignment vertical="center"/>
    </xf>
    <xf numFmtId="0" fontId="10" fillId="28" borderId="74" xfId="0" applyFont="1" applyFill="1" applyBorder="1" applyAlignment="1">
      <alignment horizontal="left" vertical="center" wrapText="1"/>
    </xf>
    <xf numFmtId="0" fontId="10" fillId="0" borderId="89" xfId="0" applyFont="1" applyFill="1" applyBorder="1" applyAlignment="1">
      <alignment vertical="center" wrapText="1"/>
    </xf>
    <xf numFmtId="0" fontId="10" fillId="0" borderId="40" xfId="0" applyFont="1" applyFill="1" applyBorder="1" applyAlignment="1">
      <alignment horizontal="left" vertical="center" wrapText="1"/>
    </xf>
    <xf numFmtId="0" fontId="10" fillId="0" borderId="83" xfId="0" applyFont="1" applyFill="1" applyBorder="1" applyAlignment="1">
      <alignment horizontal="left" vertical="center" wrapText="1"/>
    </xf>
    <xf numFmtId="0" fontId="10" fillId="27" borderId="50" xfId="0" applyFont="1" applyFill="1" applyBorder="1" applyAlignment="1">
      <alignment vertical="center" wrapText="1"/>
    </xf>
    <xf numFmtId="0" fontId="34" fillId="0" borderId="14" xfId="0" applyFont="1" applyFill="1" applyBorder="1">
      <alignment vertical="center"/>
    </xf>
    <xf numFmtId="0" fontId="36" fillId="0" borderId="0" xfId="0" applyFont="1" applyFill="1" applyBorder="1">
      <alignment vertical="center"/>
    </xf>
    <xf numFmtId="0" fontId="34" fillId="0" borderId="18" xfId="0" applyFont="1" applyFill="1" applyBorder="1" applyAlignment="1">
      <alignment horizontal="left" vertical="center"/>
    </xf>
    <xf numFmtId="0" fontId="34" fillId="0" borderId="17" xfId="0" applyFont="1" applyFill="1" applyBorder="1" applyAlignment="1">
      <alignment horizontal="left" vertical="center"/>
    </xf>
    <xf numFmtId="0" fontId="34" fillId="0" borderId="79" xfId="0" applyFont="1" applyFill="1" applyBorder="1">
      <alignment vertical="center"/>
    </xf>
    <xf numFmtId="176" fontId="10" fillId="27" borderId="53" xfId="0" applyNumberFormat="1" applyFont="1" applyFill="1" applyBorder="1" applyAlignment="1">
      <alignment vertical="center" shrinkToFit="1"/>
    </xf>
    <xf numFmtId="176" fontId="10" fillId="27" borderId="0" xfId="0" applyNumberFormat="1" applyFont="1" applyFill="1" applyBorder="1" applyAlignment="1">
      <alignment vertical="center" shrinkToFit="1"/>
    </xf>
    <xf numFmtId="176" fontId="10" fillId="27" borderId="11" xfId="0" applyNumberFormat="1" applyFont="1" applyFill="1" applyBorder="1" applyAlignment="1">
      <alignment vertical="center" shrinkToFit="1"/>
    </xf>
    <xf numFmtId="0" fontId="34" fillId="0" borderId="90" xfId="0" applyFont="1" applyFill="1" applyBorder="1">
      <alignment vertical="center"/>
    </xf>
    <xf numFmtId="0" fontId="10" fillId="29" borderId="79" xfId="0" applyFont="1" applyFill="1" applyBorder="1" applyAlignment="1" applyProtection="1">
      <alignment horizontal="center" vertical="center"/>
      <protection locked="0"/>
    </xf>
    <xf numFmtId="0" fontId="44" fillId="28" borderId="79" xfId="0" applyFont="1" applyFill="1" applyBorder="1" applyAlignment="1">
      <alignment horizontal="left" vertical="center" wrapText="1"/>
    </xf>
    <xf numFmtId="0" fontId="46" fillId="0" borderId="0" xfId="0" applyFont="1" applyFill="1" applyBorder="1" applyAlignment="1">
      <alignment vertical="center" wrapText="1"/>
    </xf>
    <xf numFmtId="0" fontId="10" fillId="28" borderId="79" xfId="0" applyFont="1" applyFill="1" applyBorder="1" applyAlignment="1">
      <alignment horizontal="left" vertical="center" wrapText="1"/>
    </xf>
    <xf numFmtId="0" fontId="10" fillId="0" borderId="38" xfId="0" applyFont="1" applyFill="1" applyBorder="1" applyAlignment="1">
      <alignment vertical="center" wrapText="1"/>
    </xf>
    <xf numFmtId="0" fontId="10" fillId="0" borderId="54" xfId="0" applyFont="1" applyFill="1" applyBorder="1" applyAlignment="1">
      <alignment horizontal="left" vertical="center" wrapText="1"/>
    </xf>
    <xf numFmtId="0" fontId="36" fillId="0" borderId="91" xfId="0" applyFont="1" applyFill="1" applyBorder="1" applyAlignment="1">
      <alignment vertical="center" wrapText="1"/>
    </xf>
    <xf numFmtId="0" fontId="40" fillId="0" borderId="0" xfId="0" applyFont="1" applyFill="1" applyBorder="1" applyAlignment="1">
      <alignment horizontal="center" vertical="center"/>
    </xf>
    <xf numFmtId="0" fontId="40" fillId="0" borderId="0" xfId="0" applyFont="1" applyFill="1" applyBorder="1" applyAlignment="1">
      <alignment horizontal="center" vertical="center" wrapText="1"/>
    </xf>
    <xf numFmtId="0" fontId="34" fillId="0" borderId="11" xfId="0" applyFont="1" applyFill="1" applyBorder="1" applyAlignment="1">
      <alignment horizontal="left" vertical="center"/>
    </xf>
    <xf numFmtId="0" fontId="10" fillId="28" borderId="79" xfId="0" applyFont="1" applyFill="1" applyBorder="1" applyAlignment="1" applyProtection="1">
      <alignment horizontal="center" vertical="center"/>
      <protection locked="0"/>
    </xf>
    <xf numFmtId="0" fontId="10" fillId="29" borderId="11" xfId="0" applyFont="1" applyFill="1" applyBorder="1" applyAlignment="1" applyProtection="1">
      <alignment vertical="center"/>
      <protection locked="0"/>
    </xf>
    <xf numFmtId="0" fontId="36" fillId="0" borderId="92" xfId="0" applyFont="1" applyFill="1" applyBorder="1" applyAlignment="1">
      <alignment horizontal="center" vertical="center" wrapText="1"/>
    </xf>
    <xf numFmtId="0" fontId="47" fillId="0" borderId="0" xfId="0" applyFont="1" applyFill="1" applyAlignment="1">
      <alignment vertical="center"/>
    </xf>
    <xf numFmtId="0" fontId="10" fillId="27" borderId="80" xfId="0" applyFont="1" applyFill="1" applyBorder="1" applyAlignment="1">
      <alignment vertical="center" wrapText="1"/>
    </xf>
    <xf numFmtId="0" fontId="36" fillId="28" borderId="93" xfId="0" applyFont="1" applyFill="1" applyBorder="1">
      <alignment vertical="center"/>
    </xf>
    <xf numFmtId="0" fontId="34" fillId="28" borderId="79" xfId="0" applyFont="1" applyFill="1" applyBorder="1" applyAlignment="1" applyProtection="1">
      <alignment horizontal="center" vertical="center"/>
      <protection locked="0"/>
    </xf>
    <xf numFmtId="0" fontId="34" fillId="27" borderId="23" xfId="0" applyFont="1" applyFill="1" applyBorder="1" applyAlignment="1" applyProtection="1">
      <alignment horizontal="center" vertical="center"/>
      <protection locked="0"/>
    </xf>
    <xf numFmtId="0" fontId="34" fillId="30" borderId="79" xfId="0" applyFont="1" applyFill="1" applyBorder="1" applyAlignment="1" applyProtection="1">
      <alignment horizontal="center" vertical="center"/>
      <protection locked="0"/>
    </xf>
    <xf numFmtId="0" fontId="34" fillId="29" borderId="74" xfId="0" applyFont="1" applyFill="1" applyBorder="1" applyAlignment="1" applyProtection="1">
      <alignment vertical="center"/>
      <protection locked="0"/>
    </xf>
    <xf numFmtId="0" fontId="34" fillId="29" borderId="79" xfId="0" applyFont="1" applyFill="1" applyBorder="1" applyAlignment="1" applyProtection="1">
      <alignment vertical="center"/>
      <protection locked="0"/>
    </xf>
    <xf numFmtId="0" fontId="10" fillId="0" borderId="92" xfId="0" applyFont="1" applyFill="1" applyBorder="1" applyAlignment="1">
      <alignment horizontal="center" vertical="center" wrapText="1"/>
    </xf>
    <xf numFmtId="0" fontId="40" fillId="24" borderId="0" xfId="0" applyFont="1" applyFill="1" applyBorder="1" applyAlignment="1">
      <alignment vertical="center" shrinkToFit="1"/>
    </xf>
    <xf numFmtId="0" fontId="37" fillId="0" borderId="0" xfId="0" applyFont="1" applyFill="1" applyBorder="1" applyAlignment="1">
      <alignment horizontal="center" vertical="center"/>
    </xf>
    <xf numFmtId="0" fontId="40" fillId="0" borderId="37" xfId="0" applyFont="1" applyFill="1" applyBorder="1" applyAlignment="1">
      <alignment vertical="center"/>
    </xf>
    <xf numFmtId="0" fontId="0" fillId="0" borderId="0" xfId="0" applyFont="1" applyFill="1" applyBorder="1" applyAlignment="1">
      <alignment vertical="center"/>
    </xf>
    <xf numFmtId="0" fontId="10" fillId="27" borderId="62" xfId="0" applyFont="1" applyFill="1" applyBorder="1" applyAlignment="1">
      <alignment vertical="center"/>
    </xf>
    <xf numFmtId="0" fontId="36" fillId="27" borderId="65" xfId="0" applyFont="1" applyFill="1" applyBorder="1" applyAlignment="1">
      <alignment vertical="center" wrapText="1"/>
    </xf>
    <xf numFmtId="0" fontId="34" fillId="27" borderId="66" xfId="0" applyFont="1" applyFill="1" applyBorder="1" applyAlignment="1">
      <alignment vertical="center"/>
    </xf>
    <xf numFmtId="0" fontId="10" fillId="27" borderId="53" xfId="0" applyFont="1" applyFill="1" applyBorder="1" applyAlignment="1">
      <alignment vertical="center"/>
    </xf>
    <xf numFmtId="0" fontId="10" fillId="27" borderId="0" xfId="0" applyFont="1" applyFill="1" applyBorder="1" applyAlignment="1">
      <alignment vertical="center"/>
    </xf>
    <xf numFmtId="0" fontId="10" fillId="27" borderId="11" xfId="0" applyFont="1" applyFill="1" applyBorder="1" applyAlignment="1">
      <alignment vertical="center"/>
    </xf>
    <xf numFmtId="0" fontId="36" fillId="28" borderId="0" xfId="0" applyFont="1" applyFill="1" applyBorder="1" applyAlignment="1" applyProtection="1">
      <alignment vertical="center"/>
      <protection locked="0"/>
    </xf>
    <xf numFmtId="0" fontId="34" fillId="0" borderId="80" xfId="0" applyFont="1" applyFill="1" applyBorder="1" applyAlignment="1">
      <alignment vertical="top"/>
    </xf>
    <xf numFmtId="0" fontId="34" fillId="0" borderId="50" xfId="0" applyFont="1" applyFill="1" applyBorder="1" applyAlignment="1">
      <alignment vertical="top"/>
    </xf>
    <xf numFmtId="0" fontId="40" fillId="0" borderId="37" xfId="0" applyFont="1" applyFill="1" applyBorder="1" applyAlignment="1">
      <alignment horizontal="center" vertical="center"/>
    </xf>
    <xf numFmtId="0" fontId="0" fillId="29" borderId="40" xfId="0" applyFont="1" applyFill="1" applyBorder="1">
      <alignment vertical="center"/>
    </xf>
    <xf numFmtId="0" fontId="10" fillId="27" borderId="18" xfId="0" applyFont="1" applyFill="1" applyBorder="1" applyAlignment="1">
      <alignment horizontal="center" vertical="center" wrapText="1"/>
    </xf>
    <xf numFmtId="176" fontId="34" fillId="29" borderId="20" xfId="0" applyNumberFormat="1" applyFont="1" applyFill="1" applyBorder="1" applyAlignment="1">
      <alignment vertical="center"/>
    </xf>
    <xf numFmtId="177" fontId="34" fillId="29" borderId="20" xfId="0" applyNumberFormat="1" applyFont="1" applyFill="1" applyBorder="1" applyAlignment="1">
      <alignment vertical="center"/>
    </xf>
    <xf numFmtId="178" fontId="34" fillId="29" borderId="74" xfId="0" applyNumberFormat="1" applyFont="1" applyFill="1" applyBorder="1" applyAlignment="1">
      <alignment vertical="center"/>
    </xf>
    <xf numFmtId="176" fontId="34" fillId="27" borderId="74" xfId="0" applyNumberFormat="1" applyFont="1" applyFill="1" applyBorder="1" applyAlignment="1">
      <alignment vertical="center"/>
    </xf>
    <xf numFmtId="176" fontId="34" fillId="27" borderId="19" xfId="0" applyNumberFormat="1" applyFont="1" applyFill="1" applyBorder="1" applyAlignment="1">
      <alignment vertical="center"/>
    </xf>
    <xf numFmtId="176" fontId="10" fillId="27" borderId="19" xfId="0" applyNumberFormat="1" applyFont="1" applyFill="1" applyBorder="1" applyAlignment="1">
      <alignment vertical="center"/>
    </xf>
    <xf numFmtId="176" fontId="34" fillId="27" borderId="36" xfId="0" applyNumberFormat="1" applyFont="1" applyFill="1" applyBorder="1" applyAlignment="1">
      <alignment vertical="center"/>
    </xf>
    <xf numFmtId="176" fontId="10" fillId="27" borderId="35" xfId="0" applyNumberFormat="1" applyFont="1" applyFill="1" applyBorder="1" applyAlignment="1">
      <alignment vertical="center"/>
    </xf>
    <xf numFmtId="176" fontId="34" fillId="29" borderId="74" xfId="0" applyNumberFormat="1" applyFont="1" applyFill="1" applyBorder="1" applyAlignment="1">
      <alignment vertical="center"/>
    </xf>
    <xf numFmtId="176" fontId="10" fillId="27" borderId="17" xfId="0" applyNumberFormat="1" applyFont="1" applyFill="1" applyBorder="1" applyAlignment="1">
      <alignment vertical="center"/>
    </xf>
    <xf numFmtId="0" fontId="10" fillId="0" borderId="94" xfId="0" applyFont="1" applyFill="1" applyBorder="1" applyAlignment="1">
      <alignment horizontal="left" vertical="center" wrapText="1"/>
    </xf>
    <xf numFmtId="0" fontId="40" fillId="24" borderId="0" xfId="0" applyFont="1" applyFill="1" applyBorder="1" applyAlignment="1" applyProtection="1">
      <alignment vertical="center" shrinkToFit="1"/>
      <protection locked="0"/>
    </xf>
    <xf numFmtId="0" fontId="37" fillId="29" borderId="50" xfId="0" applyFont="1" applyFill="1" applyBorder="1">
      <alignment vertical="center"/>
    </xf>
    <xf numFmtId="0" fontId="10" fillId="27" borderId="23" xfId="0" applyFont="1" applyFill="1" applyBorder="1" applyAlignment="1">
      <alignment horizontal="center" vertical="center" wrapText="1"/>
    </xf>
    <xf numFmtId="176" fontId="34" fillId="29" borderId="39" xfId="0" applyNumberFormat="1" applyFont="1" applyFill="1" applyBorder="1" applyAlignment="1">
      <alignment vertical="center"/>
    </xf>
    <xf numFmtId="177" fontId="34" fillId="29" borderId="39" xfId="0" applyNumberFormat="1" applyFont="1" applyFill="1" applyBorder="1" applyAlignment="1">
      <alignment vertical="center"/>
    </xf>
    <xf numFmtId="178" fontId="34" fillId="29" borderId="79" xfId="0" applyNumberFormat="1" applyFont="1" applyFill="1" applyBorder="1" applyAlignment="1">
      <alignment vertical="center"/>
    </xf>
    <xf numFmtId="176" fontId="34" fillId="27" borderId="79" xfId="0" applyNumberFormat="1" applyFont="1" applyFill="1" applyBorder="1" applyAlignment="1">
      <alignment vertical="center"/>
    </xf>
    <xf numFmtId="176" fontId="34" fillId="27" borderId="0" xfId="0" applyNumberFormat="1" applyFont="1" applyFill="1" applyBorder="1" applyAlignment="1">
      <alignment vertical="center"/>
    </xf>
    <xf numFmtId="176" fontId="34" fillId="27" borderId="54" xfId="0" applyNumberFormat="1" applyFont="1" applyFill="1" applyBorder="1" applyAlignment="1">
      <alignment vertical="center"/>
    </xf>
    <xf numFmtId="176" fontId="34" fillId="29" borderId="79" xfId="0" applyNumberFormat="1" applyFont="1" applyFill="1" applyBorder="1" applyAlignment="1">
      <alignment vertical="center"/>
    </xf>
    <xf numFmtId="0" fontId="34" fillId="0" borderId="79" xfId="0" applyFont="1" applyFill="1" applyBorder="1" applyAlignment="1" applyProtection="1">
      <alignment horizontal="center" vertical="center"/>
      <protection locked="0"/>
    </xf>
    <xf numFmtId="0" fontId="37" fillId="0" borderId="61" xfId="0" applyFont="1" applyFill="1" applyBorder="1" applyAlignment="1">
      <alignment vertical="center"/>
    </xf>
    <xf numFmtId="0" fontId="10" fillId="0" borderId="79" xfId="0" applyFont="1" applyFill="1" applyBorder="1" applyAlignment="1">
      <alignment horizontal="left" vertical="center" wrapText="1"/>
    </xf>
    <xf numFmtId="0" fontId="0" fillId="29" borderId="50" xfId="0" applyFont="1" applyFill="1" applyBorder="1">
      <alignment vertical="center"/>
    </xf>
    <xf numFmtId="0" fontId="34" fillId="29" borderId="79" xfId="0" applyFont="1" applyFill="1" applyBorder="1" applyAlignment="1" applyProtection="1">
      <alignment horizontal="center" vertical="center"/>
      <protection locked="0"/>
    </xf>
    <xf numFmtId="0" fontId="10" fillId="0" borderId="74" xfId="0" applyFont="1" applyFill="1" applyBorder="1" applyAlignment="1">
      <alignment vertical="center"/>
    </xf>
    <xf numFmtId="0" fontId="36" fillId="0" borderId="11" xfId="0" applyFont="1" applyFill="1" applyBorder="1" applyAlignment="1">
      <alignment horizontal="left" vertical="center" wrapText="1"/>
    </xf>
    <xf numFmtId="176" fontId="43" fillId="0" borderId="0" xfId="0" applyNumberFormat="1" applyFont="1" applyFill="1" applyBorder="1" applyAlignment="1" applyProtection="1">
      <alignment vertical="center"/>
      <protection locked="0"/>
    </xf>
    <xf numFmtId="0" fontId="34" fillId="0" borderId="79" xfId="0" applyFont="1" applyFill="1" applyBorder="1" applyAlignment="1">
      <alignment horizontal="center" vertical="center"/>
    </xf>
    <xf numFmtId="0" fontId="10" fillId="0" borderId="7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79" xfId="0" applyFont="1" applyFill="1" applyBorder="1" applyAlignment="1">
      <alignment vertical="center"/>
    </xf>
    <xf numFmtId="0" fontId="10" fillId="30" borderId="80" xfId="0" applyFont="1" applyFill="1" applyBorder="1" applyAlignment="1">
      <alignment vertical="center"/>
    </xf>
    <xf numFmtId="0" fontId="10" fillId="30" borderId="50" xfId="0" applyFont="1" applyFill="1" applyBorder="1" applyAlignment="1">
      <alignment vertical="center"/>
    </xf>
    <xf numFmtId="176" fontId="34" fillId="29" borderId="95" xfId="0" applyNumberFormat="1" applyFont="1" applyFill="1" applyBorder="1" applyAlignment="1">
      <alignment vertical="center"/>
    </xf>
    <xf numFmtId="177" fontId="34" fillId="29" borderId="95" xfId="0" applyNumberFormat="1" applyFont="1" applyFill="1" applyBorder="1" applyAlignment="1">
      <alignment vertical="center"/>
    </xf>
    <xf numFmtId="178" fontId="34" fillId="29" borderId="90" xfId="0" applyNumberFormat="1" applyFont="1" applyFill="1" applyBorder="1" applyAlignment="1">
      <alignment vertical="center"/>
    </xf>
    <xf numFmtId="176" fontId="34" fillId="27" borderId="90" xfId="0" applyNumberFormat="1" applyFont="1" applyFill="1" applyBorder="1" applyAlignment="1">
      <alignment vertical="center"/>
    </xf>
    <xf numFmtId="176" fontId="34" fillId="29" borderId="90" xfId="0" applyNumberFormat="1" applyFont="1" applyFill="1" applyBorder="1" applyAlignment="1">
      <alignment vertical="center"/>
    </xf>
    <xf numFmtId="176" fontId="29" fillId="27" borderId="69" xfId="0" applyNumberFormat="1" applyFont="1" applyFill="1" applyBorder="1" applyAlignment="1" applyProtection="1">
      <alignment vertical="center"/>
      <protection locked="0"/>
    </xf>
    <xf numFmtId="0" fontId="48" fillId="0" borderId="79" xfId="0" applyFont="1" applyFill="1" applyBorder="1" applyAlignment="1">
      <alignment vertical="center"/>
    </xf>
    <xf numFmtId="0" fontId="49" fillId="0" borderId="37" xfId="0" applyFont="1" applyFill="1" applyBorder="1" applyAlignment="1" applyProtection="1">
      <alignment vertical="center" shrinkToFit="1"/>
      <protection locked="0"/>
    </xf>
    <xf numFmtId="0" fontId="22" fillId="0" borderId="0" xfId="0" applyFont="1" applyFill="1" applyAlignment="1">
      <alignment horizontal="right" vertical="center"/>
    </xf>
    <xf numFmtId="0" fontId="10" fillId="27" borderId="15" xfId="0" applyFont="1" applyFill="1" applyBorder="1" applyAlignment="1">
      <alignment horizontal="center" vertical="center" wrapText="1"/>
    </xf>
    <xf numFmtId="0" fontId="36" fillId="27" borderId="96" xfId="0" applyFont="1" applyFill="1" applyBorder="1" applyAlignment="1">
      <alignment vertical="center"/>
    </xf>
    <xf numFmtId="0" fontId="36" fillId="27" borderId="97" xfId="0" applyFont="1" applyFill="1" applyBorder="1" applyAlignment="1">
      <alignment vertical="center"/>
    </xf>
    <xf numFmtId="0" fontId="36" fillId="27" borderId="78" xfId="0" applyFont="1" applyFill="1" applyBorder="1" applyAlignment="1">
      <alignment vertical="center"/>
    </xf>
    <xf numFmtId="0" fontId="10" fillId="27" borderId="78" xfId="0" applyFont="1" applyFill="1" applyBorder="1" applyAlignment="1">
      <alignment vertical="center"/>
    </xf>
    <xf numFmtId="0" fontId="36" fillId="27" borderId="98" xfId="0" applyFont="1" applyFill="1" applyBorder="1" applyAlignment="1">
      <alignment vertical="center"/>
    </xf>
    <xf numFmtId="0" fontId="10" fillId="27" borderId="99" xfId="0" applyFont="1" applyFill="1" applyBorder="1" applyAlignment="1">
      <alignment vertical="center"/>
    </xf>
    <xf numFmtId="0" fontId="10" fillId="27" borderId="63" xfId="0" applyFont="1" applyFill="1" applyBorder="1" applyAlignment="1">
      <alignment vertical="center"/>
    </xf>
    <xf numFmtId="0" fontId="34" fillId="29" borderId="74" xfId="0" applyFont="1" applyFill="1" applyBorder="1" applyAlignment="1">
      <alignment horizontal="center" vertical="center"/>
    </xf>
    <xf numFmtId="0" fontId="50" fillId="0" borderId="0" xfId="0" applyFont="1" applyFill="1" applyBorder="1" applyAlignment="1" applyProtection="1">
      <alignment horizontal="center" vertical="center" shrinkToFit="1"/>
      <protection locked="0"/>
    </xf>
    <xf numFmtId="0" fontId="22" fillId="24" borderId="0" xfId="0" applyFont="1" applyFill="1" applyAlignment="1">
      <alignment horizontal="center" vertical="center"/>
    </xf>
    <xf numFmtId="0" fontId="10" fillId="27" borderId="18" xfId="0" applyFont="1" applyFill="1" applyBorder="1" applyAlignment="1">
      <alignment horizontal="center" vertical="center"/>
    </xf>
    <xf numFmtId="176" fontId="34" fillId="27" borderId="100" xfId="0" applyNumberFormat="1" applyFont="1" applyFill="1" applyBorder="1" applyAlignment="1">
      <alignment horizontal="center" vertical="center"/>
    </xf>
    <xf numFmtId="0" fontId="34" fillId="29" borderId="90" xfId="0" applyFont="1" applyFill="1" applyBorder="1" applyAlignment="1">
      <alignment horizontal="center" vertical="center"/>
    </xf>
    <xf numFmtId="0" fontId="34" fillId="0" borderId="14" xfId="0" applyFont="1" applyFill="1" applyBorder="1" applyAlignment="1" applyProtection="1">
      <alignment vertical="center"/>
      <protection locked="0"/>
    </xf>
    <xf numFmtId="176" fontId="36" fillId="0" borderId="0" xfId="0" applyNumberFormat="1" applyFont="1" applyFill="1" applyBorder="1" applyAlignment="1">
      <alignment vertical="center" wrapText="1"/>
    </xf>
    <xf numFmtId="176" fontId="36" fillId="0" borderId="50" xfId="0" applyNumberFormat="1" applyFont="1" applyFill="1" applyBorder="1" applyAlignment="1">
      <alignment vertical="center" wrapText="1"/>
    </xf>
    <xf numFmtId="176" fontId="36" fillId="0" borderId="11" xfId="0" applyNumberFormat="1" applyFont="1" applyFill="1" applyBorder="1" applyAlignment="1">
      <alignment vertical="center" wrapText="1"/>
    </xf>
    <xf numFmtId="176" fontId="36" fillId="0" borderId="51" xfId="0" applyNumberFormat="1" applyFont="1" applyFill="1" applyBorder="1" applyAlignment="1">
      <alignment vertical="center" wrapText="1"/>
    </xf>
    <xf numFmtId="0" fontId="10" fillId="0" borderId="52" xfId="0" applyFont="1" applyFill="1" applyBorder="1" applyAlignment="1">
      <alignment vertical="center" wrapText="1"/>
    </xf>
    <xf numFmtId="0" fontId="37" fillId="25" borderId="101" xfId="0" applyFont="1" applyFill="1" applyBorder="1" applyAlignment="1">
      <alignment horizontal="center" vertical="center" wrapText="1"/>
    </xf>
    <xf numFmtId="0" fontId="0" fillId="27" borderId="64" xfId="0" applyFont="1" applyFill="1" applyBorder="1">
      <alignment vertical="center"/>
    </xf>
    <xf numFmtId="0" fontId="0" fillId="27" borderId="15" xfId="0" applyFont="1" applyFill="1" applyBorder="1">
      <alignment vertical="center"/>
    </xf>
    <xf numFmtId="0" fontId="36" fillId="27" borderId="15" xfId="0" applyFont="1" applyFill="1" applyBorder="1" applyAlignment="1">
      <alignment vertical="center" wrapText="1"/>
    </xf>
    <xf numFmtId="0" fontId="40" fillId="27" borderId="102" xfId="0" applyFont="1" applyFill="1" applyBorder="1" applyAlignment="1">
      <alignment vertical="center" wrapText="1"/>
    </xf>
    <xf numFmtId="176" fontId="22" fillId="27" borderId="14" xfId="0" applyNumberFormat="1" applyFont="1" applyFill="1" applyBorder="1" applyAlignment="1">
      <alignment vertical="center"/>
    </xf>
    <xf numFmtId="0" fontId="43" fillId="0" borderId="0" xfId="0" applyFont="1" applyFill="1" applyBorder="1" applyAlignment="1" applyProtection="1">
      <alignment vertical="center"/>
      <protection locked="0"/>
    </xf>
    <xf numFmtId="0" fontId="10" fillId="27" borderId="23" xfId="0" applyFont="1" applyFill="1" applyBorder="1" applyAlignment="1">
      <alignment horizontal="center" vertical="center"/>
    </xf>
    <xf numFmtId="176" fontId="34" fillId="27" borderId="103" xfId="0" applyNumberFormat="1" applyFont="1" applyFill="1" applyBorder="1" applyAlignment="1">
      <alignment horizontal="center" vertical="center"/>
    </xf>
    <xf numFmtId="0" fontId="10" fillId="27" borderId="52" xfId="0" applyFont="1" applyFill="1" applyBorder="1" applyAlignment="1">
      <alignment vertical="center"/>
    </xf>
    <xf numFmtId="0" fontId="36" fillId="25" borderId="55" xfId="0" applyFont="1" applyFill="1" applyBorder="1" applyAlignment="1">
      <alignment horizontal="center" vertical="center"/>
    </xf>
    <xf numFmtId="0" fontId="36" fillId="0" borderId="104" xfId="0" applyFont="1" applyFill="1" applyBorder="1" applyAlignment="1">
      <alignment horizontal="left" vertical="center"/>
    </xf>
    <xf numFmtId="0" fontId="36" fillId="0" borderId="13" xfId="0" applyFont="1" applyFill="1" applyBorder="1" applyAlignment="1">
      <alignment horizontal="left" vertical="center"/>
    </xf>
    <xf numFmtId="0" fontId="36" fillId="0" borderId="13" xfId="0" applyFont="1" applyFill="1" applyBorder="1" applyAlignment="1">
      <alignment horizontal="center" vertical="center"/>
    </xf>
    <xf numFmtId="0" fontId="36" fillId="0" borderId="13" xfId="0" applyFont="1" applyFill="1" applyBorder="1" applyAlignment="1">
      <alignment horizontal="left" vertical="center" shrinkToFit="1"/>
    </xf>
    <xf numFmtId="0" fontId="36" fillId="0" borderId="55" xfId="0" applyFont="1" applyFill="1" applyBorder="1" applyAlignment="1">
      <alignment horizontal="left" vertical="center"/>
    </xf>
    <xf numFmtId="0" fontId="51" fillId="27" borderId="14" xfId="0" applyNumberFormat="1" applyFont="1" applyFill="1" applyBorder="1" applyAlignment="1">
      <alignment horizontal="right" vertical="center"/>
    </xf>
    <xf numFmtId="0" fontId="43" fillId="0" borderId="105" xfId="0" applyFont="1" applyFill="1" applyBorder="1" applyAlignment="1">
      <alignment vertical="center" wrapText="1"/>
    </xf>
    <xf numFmtId="0" fontId="34" fillId="0" borderId="23" xfId="0" applyFont="1" applyFill="1" applyBorder="1" applyAlignment="1">
      <alignment vertical="center"/>
    </xf>
    <xf numFmtId="0" fontId="10" fillId="27" borderId="50" xfId="0" applyFont="1" applyFill="1" applyBorder="1" applyAlignment="1">
      <alignment horizontal="center" vertical="center" wrapText="1"/>
    </xf>
    <xf numFmtId="0" fontId="10" fillId="30" borderId="52" xfId="0" applyFont="1" applyFill="1" applyBorder="1" applyAlignment="1">
      <alignment vertical="center"/>
    </xf>
    <xf numFmtId="0" fontId="36" fillId="25" borderId="60" xfId="0" applyFont="1" applyFill="1" applyBorder="1" applyAlignment="1">
      <alignment horizontal="center" vertical="center"/>
    </xf>
    <xf numFmtId="0" fontId="36" fillId="0" borderId="106" xfId="0" applyFont="1" applyFill="1" applyBorder="1" applyAlignment="1">
      <alignment horizontal="left" vertical="center"/>
    </xf>
    <xf numFmtId="0" fontId="36" fillId="0" borderId="14" xfId="0" applyFont="1" applyFill="1" applyBorder="1" applyAlignment="1">
      <alignment horizontal="left" vertical="center"/>
    </xf>
    <xf numFmtId="0" fontId="36" fillId="0" borderId="14" xfId="0" applyFont="1" applyFill="1" applyBorder="1" applyAlignment="1">
      <alignment horizontal="center" vertical="center"/>
    </xf>
    <xf numFmtId="0" fontId="36" fillId="0" borderId="14" xfId="0" applyFont="1" applyFill="1" applyBorder="1" applyAlignment="1">
      <alignment horizontal="left" vertical="center" shrinkToFit="1"/>
    </xf>
    <xf numFmtId="0" fontId="36" fillId="0" borderId="60" xfId="0" applyFont="1" applyFill="1" applyBorder="1" applyAlignment="1">
      <alignment horizontal="left" vertical="center"/>
    </xf>
    <xf numFmtId="0" fontId="36" fillId="29" borderId="50" xfId="0" applyFont="1" applyFill="1" applyBorder="1">
      <alignment vertical="center"/>
    </xf>
    <xf numFmtId="176" fontId="34" fillId="27" borderId="13" xfId="0" applyNumberFormat="1" applyFont="1" applyFill="1" applyBorder="1" applyAlignment="1" applyProtection="1">
      <alignment horizontal="right" vertical="center"/>
      <protection locked="0"/>
    </xf>
    <xf numFmtId="176" fontId="34" fillId="0" borderId="18" xfId="0" applyNumberFormat="1" applyFont="1" applyFill="1" applyBorder="1" applyAlignment="1">
      <alignment vertical="center"/>
    </xf>
    <xf numFmtId="176" fontId="34" fillId="28" borderId="74" xfId="0" applyNumberFormat="1" applyFont="1" applyFill="1" applyBorder="1" applyAlignment="1" applyProtection="1">
      <alignment horizontal="right" vertical="center"/>
      <protection locked="0"/>
    </xf>
    <xf numFmtId="176" fontId="34" fillId="27" borderId="0" xfId="0" applyNumberFormat="1" applyFont="1" applyFill="1" applyBorder="1" applyAlignment="1" applyProtection="1">
      <alignment horizontal="right" vertical="center"/>
      <protection locked="0"/>
    </xf>
    <xf numFmtId="176" fontId="34" fillId="28" borderId="20" xfId="0" applyNumberFormat="1" applyFont="1" applyFill="1" applyBorder="1" applyAlignment="1" applyProtection="1">
      <alignment horizontal="right" vertical="center"/>
      <protection locked="0"/>
    </xf>
    <xf numFmtId="176" fontId="34" fillId="28" borderId="74" xfId="0" applyNumberFormat="1" applyFont="1" applyFill="1" applyBorder="1" applyAlignment="1" applyProtection="1">
      <alignment vertical="center"/>
      <protection locked="0"/>
    </xf>
    <xf numFmtId="176" fontId="34" fillId="0" borderId="13" xfId="0" applyNumberFormat="1" applyFont="1" applyFill="1" applyBorder="1" applyAlignment="1" applyProtection="1">
      <alignment vertical="center"/>
      <protection locked="0"/>
    </xf>
    <xf numFmtId="176" fontId="34" fillId="29" borderId="74" xfId="0" applyNumberFormat="1" applyFont="1" applyFill="1" applyBorder="1" applyAlignment="1" applyProtection="1">
      <alignment horizontal="right" vertical="center"/>
      <protection locked="0"/>
    </xf>
    <xf numFmtId="176" fontId="34" fillId="29" borderId="20" xfId="0" applyNumberFormat="1" applyFont="1" applyFill="1" applyBorder="1" applyAlignment="1" applyProtection="1">
      <alignment horizontal="right" vertical="center"/>
      <protection locked="0"/>
    </xf>
    <xf numFmtId="176" fontId="34" fillId="29" borderId="74" xfId="0" applyNumberFormat="1" applyFont="1" applyFill="1" applyBorder="1" applyAlignment="1" applyProtection="1">
      <alignment vertical="center"/>
      <protection locked="0"/>
    </xf>
    <xf numFmtId="0" fontId="0" fillId="0" borderId="0" xfId="0" applyFont="1" applyFill="1" applyBorder="1" applyProtection="1">
      <alignment vertical="center"/>
      <protection locked="0"/>
    </xf>
    <xf numFmtId="0" fontId="34" fillId="0" borderId="12" xfId="0" applyFont="1" applyFill="1" applyBorder="1" applyAlignment="1" applyProtection="1">
      <alignment horizontal="left" vertical="center"/>
      <protection locked="0"/>
    </xf>
    <xf numFmtId="0" fontId="34" fillId="27" borderId="14" xfId="0" applyFont="1" applyFill="1" applyBorder="1" applyAlignment="1" applyProtection="1">
      <alignment horizontal="right" vertical="center"/>
      <protection locked="0"/>
    </xf>
    <xf numFmtId="176" fontId="34" fillId="0" borderId="23" xfId="0" applyNumberFormat="1" applyFont="1" applyFill="1" applyBorder="1" applyAlignment="1">
      <alignment vertical="center"/>
    </xf>
    <xf numFmtId="0" fontId="34" fillId="28" borderId="79" xfId="0" applyFont="1" applyFill="1" applyBorder="1" applyAlignment="1" applyProtection="1">
      <alignment horizontal="right" vertical="center"/>
      <protection locked="0"/>
    </xf>
    <xf numFmtId="0" fontId="34" fillId="27" borderId="0"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horizontal="right" vertical="center"/>
      <protection locked="0"/>
    </xf>
    <xf numFmtId="0" fontId="34" fillId="28" borderId="39"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0" fontId="34" fillId="29" borderId="79" xfId="0" applyFont="1" applyFill="1" applyBorder="1" applyAlignment="1" applyProtection="1">
      <alignment horizontal="right" vertical="center"/>
      <protection locked="0"/>
    </xf>
    <xf numFmtId="0" fontId="34" fillId="29" borderId="39" xfId="0" applyFont="1" applyFill="1" applyBorder="1" applyAlignment="1" applyProtection="1">
      <alignment horizontal="right" vertical="center"/>
      <protection locked="0"/>
    </xf>
    <xf numFmtId="176" fontId="34" fillId="29" borderId="79" xfId="0" applyNumberFormat="1" applyFont="1" applyFill="1" applyBorder="1" applyAlignment="1" applyProtection="1">
      <alignment vertical="center"/>
      <protection locked="0"/>
    </xf>
    <xf numFmtId="0" fontId="34" fillId="0" borderId="23" xfId="0" applyFont="1" applyFill="1" applyBorder="1" applyAlignment="1">
      <alignment horizontal="center" vertical="center"/>
    </xf>
    <xf numFmtId="0" fontId="34" fillId="28" borderId="79" xfId="0" applyFont="1" applyFill="1" applyBorder="1" applyAlignment="1">
      <alignment vertical="center"/>
    </xf>
    <xf numFmtId="0" fontId="34" fillId="0" borderId="50" xfId="0" applyFont="1" applyFill="1" applyBorder="1" applyAlignment="1">
      <alignment vertical="center"/>
    </xf>
    <xf numFmtId="0" fontId="34" fillId="0" borderId="51" xfId="0" applyFont="1" applyFill="1" applyBorder="1" applyAlignment="1">
      <alignment vertical="center"/>
    </xf>
    <xf numFmtId="0" fontId="10" fillId="27" borderId="15" xfId="0" applyFont="1" applyFill="1" applyBorder="1" applyAlignment="1">
      <alignment horizontal="center" vertical="center"/>
    </xf>
    <xf numFmtId="0" fontId="36" fillId="0" borderId="96" xfId="0" applyFont="1" applyBorder="1" applyAlignment="1">
      <alignment vertical="center"/>
    </xf>
    <xf numFmtId="0" fontId="36" fillId="0" borderId="97" xfId="0" applyFont="1" applyBorder="1" applyAlignment="1">
      <alignment vertical="center"/>
    </xf>
    <xf numFmtId="176" fontId="34" fillId="27" borderId="107" xfId="0" applyNumberFormat="1" applyFont="1" applyFill="1" applyBorder="1" applyAlignment="1">
      <alignment horizontal="center" vertical="center"/>
    </xf>
    <xf numFmtId="0" fontId="36" fillId="0" borderId="79" xfId="0" applyFont="1" applyFill="1" applyBorder="1" applyAlignment="1">
      <alignment vertical="center"/>
    </xf>
    <xf numFmtId="0" fontId="34" fillId="0" borderId="50" xfId="0" applyFont="1" applyFill="1" applyBorder="1">
      <alignment vertical="center"/>
    </xf>
    <xf numFmtId="0" fontId="34" fillId="27" borderId="100" xfId="0" applyFont="1" applyFill="1" applyBorder="1" applyAlignment="1">
      <alignment horizontal="center" vertical="center"/>
    </xf>
    <xf numFmtId="0" fontId="34" fillId="27" borderId="108" xfId="0" applyFont="1" applyFill="1" applyBorder="1" applyAlignment="1">
      <alignment horizontal="center" vertical="center"/>
    </xf>
    <xf numFmtId="0" fontId="34" fillId="27" borderId="109" xfId="0" applyFont="1" applyFill="1" applyBorder="1" applyAlignment="1">
      <alignment horizontal="center" vertical="center"/>
    </xf>
    <xf numFmtId="0" fontId="34" fillId="0" borderId="79" xfId="0" applyFont="1" applyFill="1" applyBorder="1" applyAlignment="1">
      <alignment vertical="center"/>
    </xf>
    <xf numFmtId="0" fontId="22" fillId="27" borderId="0" xfId="0" applyFont="1" applyFill="1">
      <alignment vertical="center"/>
    </xf>
    <xf numFmtId="0" fontId="34" fillId="27" borderId="103" xfId="0" applyFont="1" applyFill="1" applyBorder="1" applyAlignment="1">
      <alignment horizontal="center" vertical="center"/>
    </xf>
    <xf numFmtId="0" fontId="34" fillId="27" borderId="110" xfId="0" applyFont="1" applyFill="1" applyBorder="1" applyAlignment="1">
      <alignment horizontal="center" vertical="center"/>
    </xf>
    <xf numFmtId="0" fontId="34" fillId="27" borderId="111" xfId="0" applyFont="1" applyFill="1" applyBorder="1" applyAlignment="1">
      <alignment horizontal="center" vertical="center"/>
    </xf>
    <xf numFmtId="0" fontId="20" fillId="0" borderId="0" xfId="0" applyFont="1" applyFill="1" applyBorder="1" applyAlignment="1">
      <alignment horizontal="right" vertical="center"/>
    </xf>
    <xf numFmtId="0" fontId="34" fillId="0" borderId="79" xfId="0" applyFont="1" applyFill="1" applyBorder="1" applyAlignment="1">
      <alignment vertical="center" shrinkToFit="1"/>
    </xf>
    <xf numFmtId="0" fontId="36" fillId="28" borderId="0" xfId="0" applyFont="1" applyFill="1" applyBorder="1" applyAlignment="1">
      <alignment vertical="center" wrapText="1"/>
    </xf>
    <xf numFmtId="0" fontId="36" fillId="29" borderId="11" xfId="0" applyFont="1" applyFill="1" applyBorder="1" applyAlignment="1">
      <alignment vertical="center" wrapText="1"/>
    </xf>
    <xf numFmtId="0" fontId="34" fillId="28" borderId="79" xfId="0" applyFont="1" applyFill="1" applyBorder="1">
      <alignment vertical="center"/>
    </xf>
    <xf numFmtId="0" fontId="10" fillId="0" borderId="50" xfId="0" applyFont="1" applyFill="1" applyBorder="1" applyAlignment="1">
      <alignment vertical="center"/>
    </xf>
    <xf numFmtId="0" fontId="10" fillId="0" borderId="11" xfId="0" applyFont="1" applyFill="1" applyBorder="1" applyAlignment="1">
      <alignment vertical="center"/>
    </xf>
    <xf numFmtId="0" fontId="10" fillId="0" borderId="51" xfId="0" applyFont="1" applyFill="1" applyBorder="1" applyAlignment="1">
      <alignment vertical="center"/>
    </xf>
    <xf numFmtId="0" fontId="36" fillId="24" borderId="0" xfId="0" applyFont="1" applyFill="1" applyBorder="1" applyAlignment="1">
      <alignment vertical="center" wrapText="1"/>
    </xf>
    <xf numFmtId="0" fontId="36" fillId="29" borderId="0" xfId="0" applyFont="1" applyFill="1" applyBorder="1" applyAlignment="1">
      <alignment vertical="center" wrapText="1"/>
    </xf>
    <xf numFmtId="0" fontId="34" fillId="28" borderId="90"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horizontal="right" vertical="center"/>
      <protection locked="0"/>
    </xf>
    <xf numFmtId="0" fontId="34" fillId="28" borderId="95"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vertical="center"/>
      <protection locked="0"/>
    </xf>
    <xf numFmtId="0" fontId="34" fillId="29" borderId="90" xfId="0" applyFont="1" applyFill="1" applyBorder="1" applyAlignment="1" applyProtection="1">
      <alignment horizontal="right" vertical="center"/>
      <protection locked="0"/>
    </xf>
    <xf numFmtId="0" fontId="34" fillId="29" borderId="95" xfId="0" applyFont="1" applyFill="1" applyBorder="1" applyAlignment="1" applyProtection="1">
      <alignment horizontal="right" vertical="center"/>
      <protection locked="0"/>
    </xf>
    <xf numFmtId="176" fontId="34" fillId="29" borderId="90" xfId="0" applyNumberFormat="1"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10" fillId="28" borderId="0" xfId="0" applyFont="1" applyFill="1" applyBorder="1" applyAlignment="1">
      <alignment vertical="center"/>
    </xf>
    <xf numFmtId="0" fontId="10" fillId="29" borderId="11" xfId="0" applyFont="1" applyFill="1" applyBorder="1" applyAlignment="1">
      <alignment vertical="center"/>
    </xf>
    <xf numFmtId="0" fontId="36" fillId="27" borderId="79" xfId="0" applyFont="1" applyFill="1" applyBorder="1" applyAlignment="1">
      <alignment vertical="center"/>
    </xf>
    <xf numFmtId="0" fontId="10" fillId="24" borderId="0" xfId="0" applyFont="1" applyFill="1" applyBorder="1" applyAlignment="1">
      <alignment vertical="center"/>
    </xf>
    <xf numFmtId="0" fontId="10" fillId="29" borderId="0" xfId="0" applyFont="1" applyFill="1" applyBorder="1" applyAlignment="1">
      <alignment vertical="center"/>
    </xf>
    <xf numFmtId="0" fontId="10" fillId="27" borderId="52" xfId="0" applyFont="1" applyFill="1" applyBorder="1" applyAlignment="1">
      <alignment vertical="center" wrapText="1"/>
    </xf>
    <xf numFmtId="0" fontId="0" fillId="29" borderId="93" xfId="0" applyFont="1" applyFill="1" applyBorder="1">
      <alignment vertical="center"/>
    </xf>
    <xf numFmtId="0" fontId="34" fillId="0" borderId="50"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11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41" xfId="0" applyFont="1" applyFill="1" applyBorder="1" applyAlignment="1">
      <alignment horizontal="center" vertical="center"/>
    </xf>
    <xf numFmtId="0" fontId="0" fillId="0" borderId="0" xfId="0" applyFont="1" applyProtection="1">
      <alignment vertical="center"/>
      <protection locked="0"/>
    </xf>
    <xf numFmtId="0" fontId="34" fillId="0" borderId="77" xfId="0" applyFont="1" applyFill="1" applyBorder="1" applyAlignment="1" applyProtection="1">
      <alignment vertical="center"/>
      <protection locked="0"/>
    </xf>
    <xf numFmtId="0" fontId="34" fillId="0" borderId="63" xfId="0" applyFont="1" applyFill="1" applyBorder="1" applyAlignment="1" applyProtection="1">
      <alignment vertical="center" wrapText="1"/>
      <protection locked="0"/>
    </xf>
    <xf numFmtId="0" fontId="34" fillId="0" borderId="15" xfId="0" applyFont="1" applyBorder="1">
      <alignment vertical="center"/>
    </xf>
    <xf numFmtId="0" fontId="34" fillId="0" borderId="78" xfId="0" applyFont="1" applyFill="1" applyBorder="1" applyAlignment="1" applyProtection="1">
      <alignment vertical="center"/>
      <protection locked="0"/>
    </xf>
    <xf numFmtId="0" fontId="34" fillId="0" borderId="63" xfId="0" applyFont="1" applyFill="1" applyBorder="1" applyAlignment="1" applyProtection="1">
      <alignment vertical="center"/>
      <protection locked="0"/>
    </xf>
    <xf numFmtId="0" fontId="34" fillId="0" borderId="77" xfId="0" applyFont="1" applyFill="1" applyBorder="1" applyAlignment="1" applyProtection="1">
      <alignment horizontal="left" vertical="center"/>
      <protection locked="0"/>
    </xf>
    <xf numFmtId="0" fontId="34" fillId="0" borderId="95" xfId="0" applyFont="1" applyBorder="1" applyAlignment="1">
      <alignment horizontal="left" vertical="center" wrapText="1"/>
    </xf>
    <xf numFmtId="0" fontId="34" fillId="0" borderId="0" xfId="0" applyFont="1" applyAlignment="1">
      <alignment horizontal="left" vertical="center" wrapText="1"/>
    </xf>
    <xf numFmtId="0" fontId="34" fillId="0" borderId="105" xfId="0" applyFont="1" applyBorder="1" applyAlignment="1">
      <alignment horizontal="left" vertical="center" wrapText="1"/>
    </xf>
    <xf numFmtId="0" fontId="0" fillId="0" borderId="105" xfId="0" applyFont="1" applyBorder="1">
      <alignment vertical="center"/>
    </xf>
    <xf numFmtId="0" fontId="0" fillId="0" borderId="113" xfId="0" applyFont="1" applyBorder="1">
      <alignment vertical="center"/>
    </xf>
    <xf numFmtId="0" fontId="34" fillId="0" borderId="62" xfId="0" applyFont="1" applyFill="1" applyBorder="1" applyAlignment="1">
      <alignment horizontal="left" vertical="center"/>
    </xf>
    <xf numFmtId="0" fontId="34" fillId="0" borderId="63" xfId="0" applyFont="1" applyFill="1" applyBorder="1" applyAlignment="1">
      <alignment horizontal="left" vertical="center"/>
    </xf>
    <xf numFmtId="0" fontId="34" fillId="0" borderId="78" xfId="0" applyFont="1" applyFill="1" applyBorder="1" applyAlignment="1">
      <alignment horizontal="center" vertical="center"/>
    </xf>
    <xf numFmtId="0" fontId="34" fillId="0" borderId="114" xfId="0" applyFont="1" applyFill="1" applyBorder="1" applyAlignment="1">
      <alignment horizontal="center" vertical="center"/>
    </xf>
    <xf numFmtId="0" fontId="34" fillId="0" borderId="98" xfId="0" applyFont="1" applyFill="1" applyBorder="1" applyAlignment="1">
      <alignment horizontal="center" vertical="center"/>
    </xf>
    <xf numFmtId="0" fontId="34" fillId="0" borderId="102" xfId="0" applyFont="1" applyFill="1" applyBorder="1" applyAlignment="1">
      <alignment horizontal="center" vertical="center"/>
    </xf>
    <xf numFmtId="0" fontId="34" fillId="0" borderId="0" xfId="0" applyFont="1" applyAlignment="1"/>
    <xf numFmtId="0" fontId="10" fillId="0" borderId="0" xfId="0" applyFont="1" applyAlignment="1"/>
    <xf numFmtId="0" fontId="34" fillId="27" borderId="62" xfId="0" applyFont="1" applyFill="1" applyBorder="1">
      <alignment vertical="center"/>
    </xf>
    <xf numFmtId="0" fontId="34" fillId="27" borderId="78" xfId="0" applyFont="1" applyFill="1" applyBorder="1" applyAlignment="1">
      <alignment vertical="center"/>
    </xf>
    <xf numFmtId="0" fontId="34" fillId="27" borderId="78" xfId="0" applyFont="1" applyFill="1" applyBorder="1">
      <alignment vertical="center"/>
    </xf>
    <xf numFmtId="0" fontId="36" fillId="27" borderId="115" xfId="0" applyFont="1" applyFill="1" applyBorder="1">
      <alignment vertical="center"/>
    </xf>
    <xf numFmtId="0" fontId="36" fillId="27" borderId="116" xfId="0" applyFont="1" applyFill="1" applyBorder="1">
      <alignment vertical="center"/>
    </xf>
    <xf numFmtId="0" fontId="34" fillId="27" borderId="107" xfId="0" applyFont="1" applyFill="1" applyBorder="1" applyAlignment="1">
      <alignment horizontal="center" vertical="center"/>
    </xf>
    <xf numFmtId="0" fontId="34" fillId="27" borderId="117" xfId="0" applyFont="1" applyFill="1" applyBorder="1" applyAlignment="1">
      <alignment horizontal="center" vertical="center"/>
    </xf>
    <xf numFmtId="0" fontId="34" fillId="27" borderId="118" xfId="0" applyFont="1" applyFill="1" applyBorder="1" applyAlignment="1">
      <alignment horizontal="center" vertical="center"/>
    </xf>
    <xf numFmtId="0" fontId="36" fillId="27" borderId="78" xfId="0" applyFont="1" applyFill="1" applyBorder="1">
      <alignment vertical="center"/>
    </xf>
    <xf numFmtId="0" fontId="10" fillId="27" borderId="99" xfId="0" applyFont="1" applyFill="1" applyBorder="1">
      <alignment vertical="center"/>
    </xf>
    <xf numFmtId="0" fontId="36" fillId="0" borderId="78" xfId="0" applyFont="1" applyBorder="1">
      <alignment vertical="center"/>
    </xf>
    <xf numFmtId="0" fontId="10" fillId="27" borderId="63" xfId="0" applyFont="1" applyFill="1" applyBorder="1">
      <alignment vertical="center"/>
    </xf>
    <xf numFmtId="0" fontId="34" fillId="0" borderId="62" xfId="0" applyFont="1" applyBorder="1" applyAlignment="1">
      <alignment horizontal="center" vertical="center"/>
    </xf>
    <xf numFmtId="0" fontId="36" fillId="27" borderId="78" xfId="0" applyFont="1" applyFill="1" applyBorder="1" applyAlignment="1" applyProtection="1">
      <alignment vertical="center"/>
      <protection locked="0"/>
    </xf>
    <xf numFmtId="0" fontId="36" fillId="0" borderId="0" xfId="0" applyFont="1" applyAlignment="1">
      <alignment vertical="center" wrapText="1"/>
    </xf>
    <xf numFmtId="0" fontId="36" fillId="28" borderId="0" xfId="0" applyFont="1" applyFill="1" applyAlignment="1">
      <alignment vertical="center" wrapText="1"/>
    </xf>
    <xf numFmtId="0" fontId="34" fillId="0" borderId="15" xfId="0" applyFont="1" applyBorder="1" applyProtection="1">
      <alignment vertical="center"/>
      <protection locked="0"/>
    </xf>
    <xf numFmtId="0" fontId="34" fillId="0" borderId="62" xfId="0" applyFont="1" applyBorder="1" applyProtection="1">
      <alignment vertical="center"/>
      <protection locked="0"/>
    </xf>
    <xf numFmtId="0" fontId="10" fillId="0" borderId="78" xfId="0" applyFont="1" applyBorder="1" applyProtection="1">
      <alignment vertical="center"/>
      <protection locked="0"/>
    </xf>
    <xf numFmtId="0" fontId="36" fillId="0" borderId="78" xfId="0" applyFont="1" applyBorder="1" applyProtection="1">
      <alignment vertical="center"/>
      <protection locked="0"/>
    </xf>
    <xf numFmtId="0" fontId="10" fillId="28" borderId="90" xfId="0" applyFont="1" applyFill="1" applyBorder="1" applyAlignment="1" applyProtection="1">
      <alignment vertical="center"/>
      <protection locked="0"/>
    </xf>
    <xf numFmtId="0" fontId="36" fillId="0" borderId="78" xfId="0" applyFont="1" applyBorder="1" applyAlignment="1" applyProtection="1">
      <alignment horizontal="center" vertical="center"/>
      <protection locked="0"/>
    </xf>
    <xf numFmtId="0" fontId="34" fillId="0" borderId="78" xfId="0" applyFont="1" applyBorder="1" applyProtection="1">
      <alignment vertical="center"/>
      <protection locked="0"/>
    </xf>
    <xf numFmtId="0" fontId="34" fillId="0" borderId="9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10" fillId="29" borderId="90" xfId="0" applyFont="1" applyFill="1" applyBorder="1" applyAlignment="1" applyProtection="1">
      <alignment horizontal="left" vertical="center"/>
      <protection locked="0"/>
    </xf>
    <xf numFmtId="0" fontId="34" fillId="29" borderId="90" xfId="0" applyFont="1" applyFill="1" applyBorder="1" applyAlignment="1" applyProtection="1">
      <alignment vertical="center"/>
      <protection locked="0"/>
    </xf>
    <xf numFmtId="0" fontId="34" fillId="0" borderId="63" xfId="0" applyFont="1" applyBorder="1" applyProtection="1">
      <alignment vertical="center"/>
      <protection locked="0"/>
    </xf>
    <xf numFmtId="0" fontId="10" fillId="29" borderId="90" xfId="0" applyFont="1" applyFill="1" applyBorder="1" applyAlignment="1" applyProtection="1">
      <alignment vertical="center"/>
      <protection locked="0"/>
    </xf>
    <xf numFmtId="0" fontId="42" fillId="0" borderId="0" xfId="0" applyFont="1" applyAlignment="1" applyProtection="1">
      <alignment horizontal="right" vertical="center"/>
      <protection locked="0"/>
    </xf>
    <xf numFmtId="0" fontId="36" fillId="24" borderId="90" xfId="0" applyFont="1" applyFill="1" applyBorder="1" applyAlignment="1" applyProtection="1">
      <alignment vertical="center"/>
      <protection locked="0"/>
    </xf>
    <xf numFmtId="0" fontId="34" fillId="0" borderId="0" xfId="0" applyFont="1" applyAlignment="1">
      <alignment horizontal="center" vertical="center"/>
    </xf>
    <xf numFmtId="0" fontId="10" fillId="0" borderId="90" xfId="0" applyFont="1" applyBorder="1">
      <alignment vertical="center"/>
    </xf>
    <xf numFmtId="0" fontId="10" fillId="0" borderId="78" xfId="0" applyFont="1" applyBorder="1">
      <alignment vertical="center"/>
    </xf>
    <xf numFmtId="0" fontId="10" fillId="0" borderId="114" xfId="0" applyFont="1" applyBorder="1">
      <alignment vertical="center"/>
    </xf>
    <xf numFmtId="0" fontId="10" fillId="0" borderId="63" xfId="0" applyFont="1" applyBorder="1">
      <alignment vertical="center"/>
    </xf>
    <xf numFmtId="0" fontId="10" fillId="0" borderId="0" xfId="0" applyFont="1" applyBorder="1">
      <alignment vertical="center"/>
    </xf>
    <xf numFmtId="0" fontId="36" fillId="0" borderId="99" xfId="0" applyFont="1" applyFill="1" applyBorder="1" applyAlignment="1">
      <alignment vertical="center" wrapText="1"/>
    </xf>
    <xf numFmtId="0" fontId="36" fillId="0" borderId="78" xfId="0" applyFont="1" applyFill="1" applyBorder="1" applyAlignment="1">
      <alignment vertical="center" wrapText="1"/>
    </xf>
    <xf numFmtId="0" fontId="44" fillId="28" borderId="90" xfId="0" applyFont="1" applyFill="1" applyBorder="1" applyAlignment="1">
      <alignment horizontal="left" vertical="center" wrapText="1"/>
    </xf>
    <xf numFmtId="0" fontId="10" fillId="28" borderId="90" xfId="0" applyFont="1" applyFill="1" applyBorder="1" applyAlignment="1">
      <alignment horizontal="left" vertical="center" wrapText="1"/>
    </xf>
    <xf numFmtId="0" fontId="10" fillId="0" borderId="119" xfId="0" applyFont="1" applyBorder="1">
      <alignment vertical="center"/>
    </xf>
    <xf numFmtId="0" fontId="36" fillId="0" borderId="63" xfId="0" applyFont="1" applyFill="1" applyBorder="1" applyAlignment="1">
      <alignment horizontal="left" vertical="center" wrapText="1"/>
    </xf>
    <xf numFmtId="0" fontId="10" fillId="0" borderId="77" xfId="0" applyFont="1" applyFill="1" applyBorder="1" applyAlignment="1">
      <alignment vertical="center" wrapText="1"/>
    </xf>
    <xf numFmtId="0" fontId="10" fillId="0" borderId="114" xfId="0" applyFont="1" applyFill="1" applyBorder="1" applyAlignment="1">
      <alignment horizontal="left" vertical="center" wrapText="1"/>
    </xf>
    <xf numFmtId="0" fontId="10" fillId="0" borderId="98" xfId="0" applyFont="1" applyFill="1" applyBorder="1" applyAlignment="1">
      <alignment horizontal="left" vertical="center" wrapText="1"/>
    </xf>
    <xf numFmtId="0" fontId="10" fillId="0" borderId="120" xfId="0" applyFont="1" applyBorder="1">
      <alignment vertical="center"/>
    </xf>
    <xf numFmtId="0" fontId="36" fillId="24" borderId="0" xfId="0" applyFont="1" applyFill="1" applyAlignment="1">
      <alignment vertical="center" wrapText="1"/>
    </xf>
    <xf numFmtId="49" fontId="10" fillId="0" borderId="15" xfId="0" applyNumberFormat="1" applyFont="1" applyFill="1" applyBorder="1" applyAlignment="1">
      <alignment vertical="center" wrapText="1"/>
    </xf>
    <xf numFmtId="49" fontId="36" fillId="0" borderId="95" xfId="0" applyNumberFormat="1" applyFont="1" applyFill="1" applyBorder="1" applyAlignment="1">
      <alignment horizontal="center" vertical="center" wrapText="1"/>
    </xf>
    <xf numFmtId="0" fontId="10" fillId="0" borderId="65"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10" fillId="0" borderId="90" xfId="0" applyFont="1" applyFill="1" applyBorder="1" applyAlignment="1">
      <alignment horizontal="left" vertical="center" wrapText="1"/>
    </xf>
    <xf numFmtId="49" fontId="36" fillId="0" borderId="0" xfId="0" applyNumberFormat="1" applyFont="1" applyAlignment="1">
      <alignment horizontal="left" vertical="center" wrapText="1"/>
    </xf>
    <xf numFmtId="0" fontId="36" fillId="29" borderId="0" xfId="0" applyFont="1" applyFill="1" applyAlignment="1">
      <alignment vertical="center" wrapText="1"/>
    </xf>
    <xf numFmtId="0" fontId="10" fillId="27" borderId="121" xfId="0" applyFont="1" applyFill="1" applyBorder="1" applyAlignment="1">
      <alignment vertical="center" wrapText="1"/>
    </xf>
    <xf numFmtId="0" fontId="10" fillId="27" borderId="66" xfId="0" applyFont="1" applyFill="1" applyBorder="1" applyAlignment="1">
      <alignment vertical="center" wrapText="1"/>
    </xf>
    <xf numFmtId="0" fontId="10" fillId="27" borderId="68" xfId="0" applyFont="1" applyFill="1" applyBorder="1" applyAlignment="1">
      <alignment vertical="center" wrapText="1"/>
    </xf>
    <xf numFmtId="0" fontId="40" fillId="27" borderId="0" xfId="0" applyFont="1" applyFill="1" applyAlignment="1">
      <alignment vertical="center" wrapText="1"/>
    </xf>
    <xf numFmtId="0" fontId="36" fillId="25" borderId="101" xfId="0" applyFont="1" applyFill="1" applyBorder="1" applyAlignment="1">
      <alignment horizontal="center" vertical="center"/>
    </xf>
    <xf numFmtId="0" fontId="36" fillId="0" borderId="122" xfId="0" applyFont="1" applyFill="1" applyBorder="1" applyAlignment="1">
      <alignment horizontal="left" vertical="center"/>
    </xf>
    <xf numFmtId="0" fontId="36" fillId="0" borderId="61" xfId="0" applyFont="1" applyFill="1" applyBorder="1" applyAlignment="1">
      <alignment horizontal="left" vertical="center"/>
    </xf>
    <xf numFmtId="0" fontId="36" fillId="0" borderId="61" xfId="0" applyFont="1" applyFill="1" applyBorder="1" applyAlignment="1">
      <alignment horizontal="center" vertical="center"/>
    </xf>
    <xf numFmtId="0" fontId="36" fillId="0" borderId="61" xfId="0" applyFont="1" applyFill="1" applyBorder="1" applyAlignment="1">
      <alignment horizontal="left" vertical="center" shrinkToFit="1"/>
    </xf>
    <xf numFmtId="0" fontId="36" fillId="0" borderId="123" xfId="0" applyFont="1" applyFill="1" applyBorder="1" applyAlignment="1">
      <alignment horizontal="left" vertical="center"/>
    </xf>
    <xf numFmtId="0" fontId="10" fillId="27" borderId="0" xfId="0" applyFont="1" applyFill="1" applyAlignment="1">
      <alignment vertical="top" wrapText="1"/>
    </xf>
    <xf numFmtId="0" fontId="40" fillId="27" borderId="95" xfId="0" applyFont="1" applyFill="1" applyBorder="1" applyAlignment="1">
      <alignment vertical="center" wrapText="1"/>
    </xf>
    <xf numFmtId="0" fontId="40" fillId="27" borderId="105" xfId="0" applyFont="1" applyFill="1" applyBorder="1" applyAlignment="1">
      <alignment vertical="center" wrapText="1"/>
    </xf>
    <xf numFmtId="0" fontId="40" fillId="24" borderId="105" xfId="0" applyFont="1" applyFill="1" applyBorder="1" applyAlignment="1">
      <alignment vertical="center" shrinkToFit="1"/>
    </xf>
    <xf numFmtId="0" fontId="35" fillId="0" borderId="105" xfId="0" applyFont="1" applyFill="1" applyBorder="1" applyAlignment="1">
      <alignment horizontal="center" vertical="center"/>
    </xf>
    <xf numFmtId="0" fontId="35" fillId="0" borderId="113" xfId="0" applyFont="1" applyBorder="1">
      <alignment vertical="center"/>
    </xf>
    <xf numFmtId="0" fontId="40" fillId="0" borderId="39" xfId="0" applyFont="1" applyBorder="1" applyAlignment="1">
      <alignment vertical="center" wrapText="1"/>
    </xf>
    <xf numFmtId="0" fontId="10" fillId="0" borderId="0" xfId="0" applyFont="1" applyAlignment="1">
      <alignment vertical="center" wrapText="1"/>
    </xf>
    <xf numFmtId="176" fontId="34" fillId="0" borderId="0" xfId="0" applyNumberFormat="1" applyFont="1">
      <alignment vertical="center"/>
    </xf>
    <xf numFmtId="0" fontId="46" fillId="0" borderId="0" xfId="0" applyFont="1" applyAlignment="1">
      <alignment vertical="center" wrapText="1"/>
    </xf>
    <xf numFmtId="0" fontId="34" fillId="0" borderId="0" xfId="0" applyFont="1" applyBorder="1" applyAlignment="1">
      <alignment vertical="top"/>
    </xf>
    <xf numFmtId="0" fontId="10" fillId="0" borderId="12" xfId="0" applyFont="1" applyFill="1" applyBorder="1" applyAlignment="1">
      <alignment horizontal="center" vertical="center"/>
    </xf>
    <xf numFmtId="0" fontId="24" fillId="31" borderId="124" xfId="0" applyFont="1" applyFill="1" applyBorder="1" applyAlignment="1">
      <alignment horizontal="center" vertical="center"/>
    </xf>
    <xf numFmtId="0" fontId="24" fillId="31" borderId="0" xfId="0" applyFont="1" applyFill="1" applyBorder="1" applyAlignment="1">
      <alignment horizontal="center" vertical="center"/>
    </xf>
    <xf numFmtId="0" fontId="36" fillId="0" borderId="0" xfId="0" applyFont="1" applyFill="1" applyAlignment="1">
      <alignment vertical="center"/>
    </xf>
    <xf numFmtId="0" fontId="0" fillId="0" borderId="13" xfId="0" applyFont="1" applyBorder="1">
      <alignment vertical="center"/>
    </xf>
    <xf numFmtId="0" fontId="10" fillId="0" borderId="125" xfId="0" applyFont="1" applyBorder="1">
      <alignment vertical="center"/>
    </xf>
    <xf numFmtId="0" fontId="10" fillId="0" borderId="29" xfId="0" applyFont="1" applyBorder="1">
      <alignment vertical="center"/>
    </xf>
    <xf numFmtId="0" fontId="10" fillId="0" borderId="24" xfId="0" applyFont="1" applyBorder="1">
      <alignment vertical="center"/>
    </xf>
    <xf numFmtId="0" fontId="34" fillId="0" borderId="24" xfId="0" applyFont="1" applyBorder="1">
      <alignment vertical="center"/>
    </xf>
    <xf numFmtId="0" fontId="34" fillId="0" borderId="29" xfId="0" applyFont="1" applyBorder="1">
      <alignment vertical="center"/>
    </xf>
    <xf numFmtId="176" fontId="34" fillId="0" borderId="0" xfId="0" applyNumberFormat="1" applyFont="1" applyFill="1" applyBorder="1" applyAlignment="1">
      <alignment vertical="center"/>
    </xf>
    <xf numFmtId="0" fontId="52" fillId="0" borderId="0" xfId="0" applyFont="1" applyFill="1" applyBorder="1" applyAlignment="1">
      <alignment vertical="center" wrapText="1"/>
    </xf>
    <xf numFmtId="0" fontId="24" fillId="32" borderId="74" xfId="0" applyFont="1" applyFill="1" applyBorder="1">
      <alignment vertical="center"/>
    </xf>
    <xf numFmtId="0" fontId="24" fillId="32" borderId="0" xfId="0" applyFont="1" applyFill="1" applyBorder="1">
      <alignment vertical="center"/>
    </xf>
    <xf numFmtId="0" fontId="10" fillId="0" borderId="15" xfId="0" applyFont="1" applyBorder="1">
      <alignment vertical="center"/>
    </xf>
    <xf numFmtId="0" fontId="10" fillId="0" borderId="126" xfId="0" applyFont="1" applyBorder="1">
      <alignment vertical="center"/>
    </xf>
    <xf numFmtId="0" fontId="10" fillId="0" borderId="16" xfId="0" applyFont="1" applyBorder="1">
      <alignment vertical="center"/>
    </xf>
    <xf numFmtId="0" fontId="10" fillId="0" borderId="26" xfId="0" applyFont="1" applyBorder="1">
      <alignment vertical="center"/>
    </xf>
    <xf numFmtId="0" fontId="10" fillId="0" borderId="19" xfId="0" applyFont="1" applyBorder="1">
      <alignment vertical="center"/>
    </xf>
    <xf numFmtId="0" fontId="10" fillId="0" borderId="27" xfId="0" applyFont="1" applyBorder="1">
      <alignment vertical="center"/>
    </xf>
    <xf numFmtId="0" fontId="24" fillId="32" borderId="79" xfId="0" applyFont="1" applyFill="1" applyBorder="1">
      <alignment vertical="center"/>
    </xf>
    <xf numFmtId="179" fontId="10" fillId="0" borderId="125" xfId="0" applyNumberFormat="1" applyFont="1" applyBorder="1">
      <alignment vertical="center"/>
    </xf>
    <xf numFmtId="179" fontId="10" fillId="0" borderId="28" xfId="0" applyNumberFormat="1" applyFont="1" applyBorder="1">
      <alignment vertical="center"/>
    </xf>
    <xf numFmtId="0" fontId="10" fillId="29" borderId="127" xfId="0" applyFont="1" applyFill="1" applyBorder="1">
      <alignment vertical="center"/>
    </xf>
    <xf numFmtId="179" fontId="10" fillId="0" borderId="26" xfId="0" applyNumberFormat="1" applyFont="1" applyBorder="1">
      <alignment vertical="center"/>
    </xf>
    <xf numFmtId="179" fontId="10" fillId="0" borderId="24" xfId="0" applyNumberFormat="1" applyFont="1" applyBorder="1">
      <alignment vertical="center"/>
    </xf>
    <xf numFmtId="179" fontId="10" fillId="0" borderId="29" xfId="0" applyNumberFormat="1" applyFont="1" applyBorder="1">
      <alignment vertical="center"/>
    </xf>
    <xf numFmtId="179" fontId="10" fillId="0" borderId="0" xfId="0" applyNumberFormat="1" applyFont="1" applyFill="1" applyBorder="1">
      <alignment vertical="center"/>
    </xf>
    <xf numFmtId="176" fontId="10" fillId="0" borderId="0" xfId="0" applyNumberFormat="1" applyFont="1" applyFill="1">
      <alignment vertical="center"/>
    </xf>
    <xf numFmtId="0" fontId="10" fillId="0" borderId="14" xfId="0" applyFont="1" applyBorder="1" applyAlignment="1">
      <alignment horizontal="center" vertical="center"/>
    </xf>
    <xf numFmtId="179" fontId="10" fillId="0" borderId="23" xfId="0" applyNumberFormat="1" applyFont="1" applyBorder="1">
      <alignment vertical="center"/>
    </xf>
    <xf numFmtId="179" fontId="10" fillId="0" borderId="54" xfId="0" applyNumberFormat="1" applyFont="1" applyBorder="1">
      <alignment vertical="center"/>
    </xf>
    <xf numFmtId="0" fontId="10" fillId="29" borderId="90" xfId="0" applyFont="1" applyFill="1" applyBorder="1">
      <alignment vertical="center"/>
    </xf>
    <xf numFmtId="179" fontId="10" fillId="0" borderId="53" xfId="0" applyNumberFormat="1" applyFont="1" applyBorder="1">
      <alignment vertical="center"/>
    </xf>
    <xf numFmtId="179" fontId="10" fillId="0" borderId="0" xfId="0" applyNumberFormat="1" applyFont="1">
      <alignment vertical="center"/>
    </xf>
    <xf numFmtId="0" fontId="10" fillId="29" borderId="79" xfId="0" applyFont="1" applyFill="1" applyBorder="1">
      <alignment vertical="center"/>
    </xf>
    <xf numFmtId="179" fontId="10" fillId="0" borderId="11" xfId="0" applyNumberFormat="1" applyFont="1" applyBorder="1">
      <alignment vertical="center"/>
    </xf>
    <xf numFmtId="0" fontId="10" fillId="0" borderId="77" xfId="0" applyFont="1" applyBorder="1">
      <alignment vertical="center"/>
    </xf>
    <xf numFmtId="0" fontId="10" fillId="29" borderId="128" xfId="0" applyFont="1" applyFill="1" applyBorder="1">
      <alignment vertical="center"/>
    </xf>
    <xf numFmtId="0" fontId="10" fillId="0" borderId="23" xfId="0" applyFont="1" applyBorder="1">
      <alignment vertical="center"/>
    </xf>
    <xf numFmtId="0" fontId="10" fillId="0" borderId="0" xfId="0" applyFont="1">
      <alignment vertical="center"/>
    </xf>
    <xf numFmtId="38" fontId="10" fillId="0" borderId="125" xfId="46" applyFont="1" applyFill="1" applyBorder="1">
      <alignment vertical="center"/>
    </xf>
    <xf numFmtId="38" fontId="10" fillId="0" borderId="29" xfId="46" applyFont="1" applyFill="1" applyBorder="1">
      <alignment vertical="center"/>
    </xf>
    <xf numFmtId="38" fontId="10" fillId="0" borderId="24" xfId="46" applyFont="1" applyFill="1" applyBorder="1">
      <alignment vertical="center"/>
    </xf>
    <xf numFmtId="180" fontId="10" fillId="0" borderId="0" xfId="0" applyNumberFormat="1" applyFont="1" applyFill="1" applyBorder="1">
      <alignment vertical="center"/>
    </xf>
    <xf numFmtId="0" fontId="10" fillId="0" borderId="11" xfId="0" applyFont="1" applyBorder="1" applyAlignment="1">
      <alignment horizontal="right" vertical="center"/>
    </xf>
    <xf numFmtId="0" fontId="10" fillId="0" borderId="11" xfId="0" applyFont="1" applyBorder="1">
      <alignment vertical="center"/>
    </xf>
    <xf numFmtId="38" fontId="10" fillId="0" borderId="11" xfId="46" applyFont="1" applyBorder="1">
      <alignment vertical="center"/>
    </xf>
    <xf numFmtId="38" fontId="10" fillId="0" borderId="0" xfId="46" applyFont="1">
      <alignment vertical="center"/>
    </xf>
    <xf numFmtId="0" fontId="54" fillId="0" borderId="0" xfId="0" applyFont="1" applyFill="1">
      <alignment vertical="center"/>
    </xf>
    <xf numFmtId="0" fontId="55" fillId="0" borderId="0" xfId="0" applyFont="1" applyFill="1">
      <alignment vertical="center"/>
    </xf>
    <xf numFmtId="0" fontId="56" fillId="32" borderId="90" xfId="0" applyFont="1" applyFill="1" applyBorder="1">
      <alignment vertical="center"/>
    </xf>
    <xf numFmtId="0" fontId="56" fillId="32" borderId="0" xfId="0" applyFont="1" applyFill="1" applyBorder="1">
      <alignment vertical="center"/>
    </xf>
    <xf numFmtId="0" fontId="55" fillId="0" borderId="0" xfId="0" applyFont="1" applyFill="1" applyAlignment="1">
      <alignment vertical="center"/>
    </xf>
    <xf numFmtId="0" fontId="10" fillId="0" borderId="18" xfId="0" applyFont="1" applyBorder="1" applyAlignment="1">
      <alignment horizontal="center" vertical="center"/>
    </xf>
    <xf numFmtId="0" fontId="10" fillId="0" borderId="18" xfId="0" applyFont="1" applyBorder="1">
      <alignment vertical="center"/>
    </xf>
    <xf numFmtId="0" fontId="10" fillId="0" borderId="17" xfId="0" applyFont="1" applyBorder="1">
      <alignment vertical="center"/>
    </xf>
    <xf numFmtId="0" fontId="51" fillId="0" borderId="23" xfId="0" applyFont="1" applyBorder="1">
      <alignment vertical="center"/>
    </xf>
    <xf numFmtId="0" fontId="51" fillId="0" borderId="0" xfId="0" applyFont="1">
      <alignment vertical="center"/>
    </xf>
    <xf numFmtId="0" fontId="51" fillId="0" borderId="11" xfId="0" applyFont="1" applyBorder="1">
      <alignment vertical="center"/>
    </xf>
    <xf numFmtId="0" fontId="10" fillId="32" borderId="23" xfId="0" applyFont="1" applyFill="1" applyBorder="1">
      <alignment vertical="center"/>
    </xf>
    <xf numFmtId="0" fontId="10" fillId="32" borderId="0" xfId="0" applyFont="1" applyFill="1">
      <alignment vertical="center"/>
    </xf>
    <xf numFmtId="0" fontId="10" fillId="0" borderId="62" xfId="0" applyFont="1" applyBorder="1">
      <alignment vertical="center"/>
    </xf>
    <xf numFmtId="0" fontId="10" fillId="32" borderId="62" xfId="0" applyFont="1" applyFill="1" applyBorder="1">
      <alignment vertical="center"/>
    </xf>
    <xf numFmtId="0" fontId="10" fillId="32" borderId="78" xfId="0" applyFont="1" applyFill="1" applyBorder="1">
      <alignment vertical="center"/>
    </xf>
    <xf numFmtId="0" fontId="29" fillId="0" borderId="12"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3" xfId="0" applyFont="1" applyFill="1" applyBorder="1" applyAlignment="1">
      <alignment vertical="center"/>
    </xf>
    <xf numFmtId="0" fontId="0" fillId="27" borderId="125" xfId="0" applyFont="1" applyFill="1" applyBorder="1" applyAlignment="1">
      <alignment horizontal="center" vertical="center" textRotation="255" wrapText="1"/>
    </xf>
    <xf numFmtId="0" fontId="0" fillId="27" borderId="24" xfId="0" applyFont="1" applyFill="1" applyBorder="1" applyAlignment="1">
      <alignment horizontal="center" vertical="center" textRotation="255" wrapText="1"/>
    </xf>
    <xf numFmtId="0" fontId="0" fillId="27" borderId="29" xfId="0" applyFont="1" applyFill="1" applyBorder="1" applyAlignment="1">
      <alignment horizontal="center" vertical="center" textRotation="255" wrapText="1"/>
    </xf>
    <xf numFmtId="0" fontId="29" fillId="0" borderId="12" xfId="0" applyFont="1" applyFill="1" applyBorder="1" applyAlignment="1">
      <alignment vertical="center" wrapText="1"/>
    </xf>
    <xf numFmtId="0" fontId="29" fillId="0" borderId="14" xfId="0" applyFont="1" applyFill="1" applyBorder="1" applyAlignment="1">
      <alignment vertical="center"/>
    </xf>
    <xf numFmtId="0" fontId="29" fillId="27" borderId="18" xfId="0" applyFont="1" applyFill="1" applyBorder="1" applyAlignment="1">
      <alignment horizontal="center" vertical="center" wrapText="1" shrinkToFit="1"/>
    </xf>
    <xf numFmtId="0" fontId="29" fillId="27" borderId="19" xfId="0" applyFont="1" applyFill="1" applyBorder="1" applyAlignment="1">
      <alignment horizontal="center" vertical="center" wrapText="1" shrinkToFit="1"/>
    </xf>
    <xf numFmtId="0" fontId="29" fillId="27" borderId="17" xfId="0" applyFont="1" applyFill="1" applyBorder="1" applyAlignment="1">
      <alignment horizontal="center" vertical="center" wrapText="1" shrinkToFit="1"/>
    </xf>
    <xf numFmtId="0" fontId="29" fillId="0" borderId="49" xfId="0" applyFont="1" applyFill="1" applyBorder="1" applyAlignment="1">
      <alignment horizontal="center" vertical="center"/>
    </xf>
    <xf numFmtId="0" fontId="29" fillId="0" borderId="13" xfId="0" applyFont="1" applyFill="1" applyBorder="1" applyAlignment="1">
      <alignment horizontal="center" vertical="center"/>
    </xf>
    <xf numFmtId="0" fontId="29" fillId="27" borderId="23" xfId="0" applyFont="1" applyFill="1" applyBorder="1" applyAlignment="1">
      <alignment horizontal="center" vertical="center" wrapText="1" shrinkToFit="1"/>
    </xf>
    <xf numFmtId="0" fontId="29" fillId="27" borderId="0" xfId="0" applyFont="1" applyFill="1" applyBorder="1" applyAlignment="1">
      <alignment horizontal="center" vertical="center" wrapText="1" shrinkToFit="1"/>
    </xf>
    <xf numFmtId="0" fontId="29" fillId="27" borderId="11" xfId="0" applyFont="1" applyFill="1" applyBorder="1" applyAlignment="1">
      <alignment horizontal="center" vertical="center" wrapText="1" shrinkToFit="1"/>
    </xf>
    <xf numFmtId="0" fontId="29" fillId="0" borderId="129" xfId="0" applyFont="1" applyFill="1" applyBorder="1" applyAlignment="1">
      <alignment horizontal="center" vertical="center"/>
    </xf>
    <xf numFmtId="0" fontId="29" fillId="0" borderId="74" xfId="0" applyFont="1" applyFill="1" applyBorder="1" applyAlignment="1">
      <alignment vertical="center"/>
    </xf>
    <xf numFmtId="0" fontId="29" fillId="0" borderId="0" xfId="0" applyFont="1" applyFill="1" applyBorder="1" applyAlignment="1">
      <alignment horizontal="left" vertical="center"/>
    </xf>
    <xf numFmtId="0" fontId="29" fillId="0" borderId="129" xfId="0" applyFont="1" applyFill="1" applyBorder="1" applyAlignment="1" applyProtection="1">
      <alignment horizontal="center" vertical="center"/>
      <protection locked="0"/>
    </xf>
    <xf numFmtId="0" fontId="29" fillId="0" borderId="79" xfId="0" applyFont="1" applyFill="1" applyBorder="1" applyAlignment="1">
      <alignment vertical="center"/>
    </xf>
    <xf numFmtId="0" fontId="29" fillId="27" borderId="62" xfId="0" applyFont="1" applyFill="1" applyBorder="1" applyAlignment="1">
      <alignment horizontal="center" vertical="center" wrapText="1" shrinkToFit="1"/>
    </xf>
    <xf numFmtId="0" fontId="29" fillId="27" borderId="78" xfId="0" applyFont="1" applyFill="1" applyBorder="1" applyAlignment="1">
      <alignment horizontal="center" vertical="center" wrapText="1" shrinkToFit="1"/>
    </xf>
    <xf numFmtId="0" fontId="29" fillId="27" borderId="63" xfId="0" applyFont="1" applyFill="1" applyBorder="1" applyAlignment="1">
      <alignment horizontal="center" vertical="center" wrapText="1" shrinkToFit="1"/>
    </xf>
    <xf numFmtId="0" fontId="29" fillId="0" borderId="130" xfId="0" applyFont="1" applyFill="1" applyBorder="1" applyAlignment="1" applyProtection="1">
      <alignment horizontal="center" vertical="center"/>
      <protection locked="0"/>
    </xf>
    <xf numFmtId="0" fontId="29" fillId="27" borderId="125" xfId="0" applyFont="1" applyFill="1" applyBorder="1" applyAlignment="1">
      <alignment horizontal="center" vertical="center" wrapText="1" shrinkToFit="1"/>
    </xf>
    <xf numFmtId="0" fontId="29" fillId="27" borderId="24" xfId="0" applyFont="1" applyFill="1" applyBorder="1" applyAlignment="1">
      <alignment horizontal="center" vertical="center" wrapText="1" shrinkToFit="1"/>
    </xf>
    <xf numFmtId="0" fontId="29" fillId="27" borderId="29" xfId="0" applyFont="1" applyFill="1" applyBorder="1" applyAlignment="1">
      <alignment horizontal="center" vertical="center" wrapText="1" shrinkToFit="1"/>
    </xf>
    <xf numFmtId="0" fontId="29" fillId="0" borderId="12" xfId="0" applyFont="1" applyFill="1" applyBorder="1" applyAlignment="1" applyProtection="1">
      <alignment vertical="center" wrapText="1"/>
      <protection locked="0"/>
    </xf>
    <xf numFmtId="0" fontId="29" fillId="27" borderId="18" xfId="0" applyFont="1" applyFill="1" applyBorder="1" applyAlignment="1">
      <alignment horizontal="center" vertical="center"/>
    </xf>
    <xf numFmtId="0" fontId="29" fillId="27" borderId="19" xfId="0" applyFont="1" applyFill="1" applyBorder="1" applyAlignment="1">
      <alignment horizontal="center" vertical="center"/>
    </xf>
    <xf numFmtId="0" fontId="29" fillId="27" borderId="17" xfId="0" applyFont="1" applyFill="1" applyBorder="1" applyAlignment="1">
      <alignment horizontal="center" vertical="center"/>
    </xf>
    <xf numFmtId="0" fontId="29" fillId="27" borderId="62" xfId="0" applyFont="1" applyFill="1" applyBorder="1" applyAlignment="1">
      <alignment horizontal="center" vertical="center"/>
    </xf>
    <xf numFmtId="0" fontId="29" fillId="27" borderId="78" xfId="0" applyFont="1" applyFill="1" applyBorder="1" applyAlignment="1">
      <alignment horizontal="center" vertical="center"/>
    </xf>
    <xf numFmtId="0" fontId="29" fillId="27" borderId="63" xfId="0" applyFont="1" applyFill="1" applyBorder="1" applyAlignment="1">
      <alignment horizontal="center" vertical="center"/>
    </xf>
    <xf numFmtId="0" fontId="29" fillId="0" borderId="90" xfId="0" applyFont="1" applyFill="1" applyBorder="1" applyAlignment="1">
      <alignment vertical="center"/>
    </xf>
    <xf numFmtId="179" fontId="29" fillId="0" borderId="124" xfId="0" applyNumberFormat="1" applyFont="1" applyFill="1" applyBorder="1" applyAlignment="1">
      <alignment vertical="center"/>
    </xf>
    <xf numFmtId="0" fontId="29" fillId="27" borderId="125" xfId="0" applyFont="1" applyFill="1" applyBorder="1" applyAlignment="1">
      <alignment horizontal="center" vertical="center" shrinkToFit="1"/>
    </xf>
    <xf numFmtId="0" fontId="29" fillId="27" borderId="24" xfId="0" applyFont="1" applyFill="1" applyBorder="1" applyAlignment="1">
      <alignment horizontal="center" vertical="center" shrinkToFit="1"/>
    </xf>
    <xf numFmtId="0" fontId="29" fillId="27" borderId="29" xfId="0" applyFont="1" applyFill="1" applyBorder="1" applyAlignment="1">
      <alignment horizontal="center" vertical="center" shrinkToFit="1"/>
    </xf>
    <xf numFmtId="0" fontId="29" fillId="0" borderId="0" xfId="0" applyFont="1" applyFill="1" applyBorder="1" applyAlignment="1">
      <alignment vertical="center"/>
    </xf>
    <xf numFmtId="0" fontId="29" fillId="27" borderId="18" xfId="0" applyFont="1" applyFill="1" applyBorder="1" applyAlignment="1">
      <alignment horizontal="center" vertical="center" shrinkToFit="1"/>
    </xf>
    <xf numFmtId="0" fontId="29" fillId="27" borderId="19" xfId="0" applyFont="1" applyFill="1" applyBorder="1" applyAlignment="1">
      <alignment horizontal="center" vertical="center" shrinkToFit="1"/>
    </xf>
    <xf numFmtId="0" fontId="29" fillId="27"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29" fillId="27" borderId="125" xfId="0" applyFont="1" applyFill="1" applyBorder="1" applyAlignment="1">
      <alignment horizontal="center" vertical="center" wrapText="1"/>
    </xf>
    <xf numFmtId="0" fontId="29" fillId="27" borderId="24" xfId="0" applyFont="1" applyFill="1" applyBorder="1" applyAlignment="1">
      <alignment horizontal="center" vertical="center" wrapText="1"/>
    </xf>
    <xf numFmtId="0" fontId="29" fillId="27" borderId="29" xfId="0" applyFont="1" applyFill="1" applyBorder="1" applyAlignment="1">
      <alignment horizontal="center" vertical="center" wrapText="1"/>
    </xf>
    <xf numFmtId="38" fontId="29" fillId="0" borderId="12" xfId="46" applyFont="1" applyFill="1" applyBorder="1" applyAlignment="1" applyProtection="1">
      <alignment vertical="center" shrinkToFit="1"/>
      <protection locked="0"/>
    </xf>
    <xf numFmtId="0" fontId="29" fillId="28" borderId="131" xfId="0" applyFont="1" applyFill="1" applyBorder="1">
      <alignment vertical="center"/>
    </xf>
    <xf numFmtId="0" fontId="29" fillId="27" borderId="132" xfId="0" applyFont="1" applyFill="1" applyBorder="1" applyAlignment="1">
      <alignment horizontal="center" vertical="center" wrapText="1"/>
    </xf>
    <xf numFmtId="0" fontId="29" fillId="27" borderId="133" xfId="0" applyFont="1" applyFill="1" applyBorder="1" applyAlignment="1">
      <alignment horizontal="center" vertical="center" wrapText="1"/>
    </xf>
    <xf numFmtId="0" fontId="0" fillId="28" borderId="134" xfId="0" applyFont="1" applyFill="1" applyBorder="1" applyAlignment="1" applyProtection="1">
      <alignment horizontal="center" vertical="center"/>
      <protection locked="0"/>
    </xf>
    <xf numFmtId="0" fontId="29" fillId="28" borderId="106" xfId="0" applyFont="1" applyFill="1" applyBorder="1">
      <alignment vertical="center"/>
    </xf>
    <xf numFmtId="0" fontId="29" fillId="27" borderId="17" xfId="0" applyFont="1" applyFill="1" applyBorder="1" applyAlignment="1">
      <alignment vertical="center" wrapText="1"/>
    </xf>
    <xf numFmtId="0" fontId="29" fillId="27" borderId="63" xfId="0" applyFont="1" applyFill="1" applyBorder="1" applyAlignment="1">
      <alignment horizontal="center" vertical="center" wrapText="1"/>
    </xf>
    <xf numFmtId="0" fontId="29" fillId="27" borderId="62" xfId="0" applyFont="1" applyFill="1" applyBorder="1" applyAlignment="1">
      <alignment horizontal="center" vertical="center" wrapText="1"/>
    </xf>
    <xf numFmtId="0" fontId="57" fillId="28" borderId="15" xfId="0" applyFont="1" applyFill="1" applyBorder="1" applyAlignment="1" applyProtection="1">
      <alignment horizontal="center" vertical="center"/>
      <protection locked="0"/>
    </xf>
    <xf numFmtId="0" fontId="29" fillId="27" borderId="63" xfId="0" applyFont="1" applyFill="1" applyBorder="1" applyAlignment="1">
      <alignment vertical="center" wrapText="1"/>
    </xf>
    <xf numFmtId="0" fontId="29" fillId="27" borderId="29" xfId="0" applyFont="1" applyFill="1" applyBorder="1" applyAlignment="1">
      <alignment horizontal="center" vertical="center" textRotation="255"/>
    </xf>
    <xf numFmtId="0" fontId="29" fillId="27" borderId="125" xfId="0" applyFont="1" applyFill="1" applyBorder="1" applyAlignment="1">
      <alignment horizontal="center" vertical="center" textRotation="255"/>
    </xf>
    <xf numFmtId="181" fontId="29" fillId="0" borderId="12" xfId="47" applyNumberFormat="1" applyFont="1" applyFill="1" applyBorder="1" applyAlignment="1">
      <alignment vertical="center" shrinkToFit="1"/>
    </xf>
    <xf numFmtId="0" fontId="29" fillId="27" borderId="13" xfId="0" applyFont="1" applyFill="1" applyBorder="1" applyAlignment="1">
      <alignment vertical="center"/>
    </xf>
    <xf numFmtId="0" fontId="29" fillId="27" borderId="14" xfId="0" applyFont="1" applyFill="1" applyBorder="1" applyAlignment="1">
      <alignment vertical="center"/>
    </xf>
    <xf numFmtId="0" fontId="29" fillId="27" borderId="23" xfId="0" applyFont="1" applyFill="1" applyBorder="1" applyAlignment="1">
      <alignment horizontal="center" vertical="center"/>
    </xf>
    <xf numFmtId="0" fontId="29" fillId="27" borderId="0" xfId="0" applyFont="1" applyFill="1" applyBorder="1" applyAlignment="1">
      <alignment horizontal="center" vertical="center"/>
    </xf>
    <xf numFmtId="0" fontId="29" fillId="27" borderId="11" xfId="0" applyFont="1" applyFill="1" applyBorder="1" applyAlignment="1">
      <alignment horizontal="center" vertical="center"/>
    </xf>
    <xf numFmtId="182" fontId="29" fillId="28" borderId="14" xfId="0" applyNumberFormat="1" applyFont="1" applyFill="1" applyBorder="1" applyAlignment="1" applyProtection="1">
      <alignment horizontal="center" vertical="center"/>
      <protection locked="0"/>
    </xf>
    <xf numFmtId="0" fontId="29" fillId="28" borderId="14" xfId="0" applyFont="1" applyFill="1" applyBorder="1" applyAlignment="1" applyProtection="1">
      <alignment horizontal="center" vertical="center"/>
      <protection locked="0"/>
    </xf>
    <xf numFmtId="0" fontId="29" fillId="28" borderId="14" xfId="0" applyFont="1" applyFill="1" applyBorder="1" applyAlignment="1">
      <alignment horizontal="center" vertical="center"/>
    </xf>
    <xf numFmtId="179" fontId="29" fillId="0" borderId="0" xfId="0" applyNumberFormat="1" applyFont="1" applyFill="1" applyBorder="1" applyAlignment="1">
      <alignment vertical="center"/>
    </xf>
    <xf numFmtId="0" fontId="0" fillId="0" borderId="14" xfId="0" applyFont="1" applyFill="1" applyBorder="1">
      <alignment vertical="center"/>
    </xf>
    <xf numFmtId="0" fontId="0" fillId="0" borderId="14" xfId="0" applyFont="1" applyFill="1" applyBorder="1" applyAlignment="1">
      <alignment horizontal="center" vertical="center"/>
    </xf>
    <xf numFmtId="0" fontId="29" fillId="27" borderId="15" xfId="0" applyFont="1" applyFill="1" applyBorder="1" applyAlignment="1">
      <alignment vertical="center"/>
    </xf>
    <xf numFmtId="0" fontId="0" fillId="0" borderId="0" xfId="0" applyFont="1" applyFill="1" applyAlignment="1">
      <alignment horizontal="right" vertical="center"/>
    </xf>
    <xf numFmtId="0" fontId="29" fillId="28" borderId="122" xfId="0" applyFont="1" applyFill="1" applyBorder="1">
      <alignment vertical="center"/>
    </xf>
    <xf numFmtId="0" fontId="29" fillId="27" borderId="61" xfId="0" applyFont="1" applyFill="1" applyBorder="1" applyAlignment="1">
      <alignment vertical="center" wrapText="1"/>
    </xf>
    <xf numFmtId="0" fontId="29" fillId="27" borderId="135" xfId="0" applyFont="1" applyFill="1" applyBorder="1" applyAlignment="1">
      <alignment horizontal="center" vertical="center" wrapText="1"/>
    </xf>
    <xf numFmtId="0" fontId="29" fillId="27" borderId="136" xfId="0" applyFont="1" applyFill="1" applyBorder="1" applyAlignment="1">
      <alignment horizontal="center" vertical="center" wrapText="1"/>
    </xf>
    <xf numFmtId="179" fontId="29" fillId="0" borderId="137" xfId="0" applyNumberFormat="1" applyFont="1" applyFill="1" applyBorder="1">
      <alignment vertical="center"/>
    </xf>
    <xf numFmtId="0" fontId="29" fillId="0" borderId="13" xfId="0" applyFont="1" applyFill="1" applyBorder="1" applyAlignment="1">
      <alignment horizontal="left" vertical="center"/>
    </xf>
    <xf numFmtId="0" fontId="29" fillId="0" borderId="14" xfId="0" applyFont="1" applyFill="1" applyBorder="1" applyAlignment="1">
      <alignment horizontal="center" vertical="center"/>
    </xf>
    <xf numFmtId="0" fontId="29" fillId="0" borderId="14" xfId="0" applyFont="1" applyFill="1" applyBorder="1" applyAlignment="1">
      <alignment horizontal="left" vertical="center"/>
    </xf>
    <xf numFmtId="0" fontId="29" fillId="29" borderId="131" xfId="0" applyFont="1" applyFill="1" applyBorder="1">
      <alignment vertical="center"/>
    </xf>
    <xf numFmtId="0" fontId="0" fillId="27" borderId="132" xfId="0" applyFont="1" applyFill="1" applyBorder="1" applyAlignment="1">
      <alignment horizontal="center" vertical="center" wrapText="1"/>
    </xf>
    <xf numFmtId="0" fontId="29" fillId="29" borderId="134" xfId="0" applyFont="1" applyFill="1" applyBorder="1" applyAlignment="1" applyProtection="1">
      <alignment horizontal="center" vertical="center"/>
      <protection locked="0"/>
    </xf>
    <xf numFmtId="0" fontId="29" fillId="29" borderId="138" xfId="0" applyFont="1" applyFill="1" applyBorder="1" applyAlignment="1" applyProtection="1">
      <alignment horizontal="center" vertical="center"/>
      <protection locked="0"/>
    </xf>
    <xf numFmtId="0" fontId="0" fillId="29" borderId="39" xfId="0" applyFont="1" applyFill="1" applyBorder="1">
      <alignment vertical="center"/>
    </xf>
    <xf numFmtId="0" fontId="29" fillId="27" borderId="13" xfId="0" applyFont="1" applyFill="1" applyBorder="1" applyAlignment="1">
      <alignment vertical="center" wrapText="1"/>
    </xf>
    <xf numFmtId="0" fontId="29" fillId="27" borderId="78" xfId="0" applyFont="1" applyFill="1" applyBorder="1" applyAlignment="1">
      <alignment horizontal="center" vertical="center" wrapText="1"/>
    </xf>
    <xf numFmtId="0" fontId="57" fillId="29" borderId="15" xfId="0" applyFont="1" applyFill="1" applyBorder="1" applyAlignment="1" applyProtection="1">
      <alignment horizontal="center" vertical="center"/>
      <protection locked="0"/>
    </xf>
    <xf numFmtId="0" fontId="57" fillId="29" borderId="101" xfId="0" applyFont="1" applyFill="1" applyBorder="1" applyAlignment="1" applyProtection="1">
      <alignment horizontal="center" vertical="center"/>
      <protection locked="0"/>
    </xf>
    <xf numFmtId="0" fontId="29" fillId="27" borderId="14" xfId="0" applyFont="1" applyFill="1" applyBorder="1" applyAlignment="1">
      <alignment vertical="center" wrapText="1"/>
    </xf>
    <xf numFmtId="0" fontId="29" fillId="27" borderId="24" xfId="0" applyFont="1" applyFill="1" applyBorder="1" applyAlignment="1">
      <alignment horizontal="center" vertical="center" textRotation="255"/>
    </xf>
    <xf numFmtId="181" fontId="29" fillId="0" borderId="139" xfId="47" applyNumberFormat="1" applyFont="1" applyFill="1" applyBorder="1" applyAlignment="1">
      <alignment vertical="center" shrinkToFit="1"/>
    </xf>
    <xf numFmtId="0" fontId="0" fillId="29" borderId="106" xfId="0" applyFont="1" applyFill="1" applyBorder="1">
      <alignment vertical="center"/>
    </xf>
    <xf numFmtId="0" fontId="29" fillId="27" borderId="15" xfId="0" applyFont="1" applyFill="1" applyBorder="1" applyAlignment="1" applyProtection="1">
      <alignment horizontal="left" vertical="top" textRotation="255"/>
      <protection locked="0"/>
    </xf>
    <xf numFmtId="0" fontId="29" fillId="27" borderId="125" xfId="0" applyFont="1" applyFill="1" applyBorder="1" applyAlignment="1">
      <alignment horizontal="center" vertical="center"/>
    </xf>
    <xf numFmtId="0" fontId="29" fillId="27" borderId="24" xfId="0" applyFont="1" applyFill="1" applyBorder="1" applyAlignment="1">
      <alignment horizontal="center" vertical="center"/>
    </xf>
    <xf numFmtId="0" fontId="36" fillId="27" borderId="29" xfId="0" applyFont="1" applyFill="1" applyBorder="1" applyAlignment="1" applyProtection="1">
      <alignment horizontal="center" vertical="top" textRotation="255" wrapText="1"/>
      <protection locked="0"/>
    </xf>
    <xf numFmtId="0" fontId="29" fillId="0" borderId="12" xfId="0" applyFont="1" applyFill="1" applyBorder="1" applyAlignment="1" applyProtection="1">
      <alignment vertical="center"/>
      <protection locked="0"/>
    </xf>
    <xf numFmtId="0" fontId="29" fillId="0" borderId="139" xfId="0" applyFont="1" applyFill="1" applyBorder="1" applyAlignment="1" applyProtection="1">
      <alignment vertical="center"/>
      <protection locked="0"/>
    </xf>
    <xf numFmtId="0" fontId="29" fillId="27" borderId="18" xfId="0" applyFont="1" applyFill="1" applyBorder="1" applyAlignment="1">
      <alignment vertical="center"/>
    </xf>
    <xf numFmtId="0" fontId="34" fillId="0" borderId="55" xfId="0" applyFont="1" applyFill="1" applyBorder="1" applyAlignment="1">
      <alignment vertical="center"/>
    </xf>
    <xf numFmtId="0" fontId="29" fillId="27" borderId="23" xfId="0" applyFont="1" applyFill="1" applyBorder="1" applyAlignment="1">
      <alignment vertical="center"/>
    </xf>
    <xf numFmtId="0" fontId="29" fillId="29" borderId="14" xfId="0" applyFont="1" applyFill="1" applyBorder="1" applyAlignment="1" applyProtection="1">
      <alignment horizontal="center" vertical="center"/>
      <protection locked="0"/>
    </xf>
    <xf numFmtId="0" fontId="29" fillId="29" borderId="60" xfId="0" applyFont="1" applyFill="1" applyBorder="1" applyAlignment="1" applyProtection="1">
      <alignment horizontal="center" vertical="center"/>
      <protection locked="0"/>
    </xf>
    <xf numFmtId="0" fontId="34" fillId="0" borderId="60" xfId="0" applyFont="1" applyFill="1" applyBorder="1" applyAlignment="1">
      <alignment vertical="center"/>
    </xf>
    <xf numFmtId="0" fontId="34" fillId="0" borderId="60" xfId="0" applyFont="1" applyFill="1" applyBorder="1" applyAlignment="1" applyProtection="1">
      <alignment vertical="center"/>
      <protection locked="0"/>
    </xf>
    <xf numFmtId="0" fontId="0" fillId="0" borderId="60" xfId="0" applyFont="1" applyFill="1" applyBorder="1">
      <alignment vertical="center"/>
    </xf>
    <xf numFmtId="0" fontId="0" fillId="0" borderId="60" xfId="0" applyFont="1" applyFill="1" applyBorder="1" applyAlignment="1">
      <alignment horizontal="center" vertical="center"/>
    </xf>
    <xf numFmtId="0" fontId="0" fillId="0" borderId="60" xfId="0" applyFont="1" applyFill="1" applyBorder="1" applyAlignment="1">
      <alignment vertical="center"/>
    </xf>
    <xf numFmtId="0" fontId="0" fillId="29" borderId="122" xfId="0" applyFont="1" applyFill="1" applyBorder="1">
      <alignment vertical="center"/>
    </xf>
    <xf numFmtId="0" fontId="29" fillId="27" borderId="137" xfId="0" applyFont="1" applyFill="1" applyBorder="1" applyAlignment="1">
      <alignment vertical="center" wrapText="1"/>
    </xf>
    <xf numFmtId="179" fontId="29" fillId="0" borderId="140"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24" fillId="32" borderId="90" xfId="0" applyFont="1" applyFill="1" applyBorder="1">
      <alignment vertical="center"/>
    </xf>
    <xf numFmtId="0" fontId="11" fillId="0" borderId="0" xfId="0" applyFont="1" applyProtection="1">
      <alignment vertical="center"/>
      <protection locked="0"/>
    </xf>
    <xf numFmtId="0" fontId="11" fillId="0" borderId="0" xfId="0" applyFont="1" applyFill="1">
      <alignment vertical="center"/>
    </xf>
    <xf numFmtId="0" fontId="58" fillId="0" borderId="0" xfId="0" applyFont="1" applyFill="1">
      <alignment vertical="center"/>
    </xf>
    <xf numFmtId="0" fontId="11" fillId="0" borderId="0" xfId="0" applyFont="1" applyFill="1" applyAlignment="1">
      <alignment horizontal="center" vertical="center"/>
    </xf>
    <xf numFmtId="0" fontId="59" fillId="0" borderId="0" xfId="0" applyFont="1" applyFill="1">
      <alignment vertical="center"/>
    </xf>
    <xf numFmtId="0" fontId="60" fillId="0" borderId="16" xfId="0" applyFont="1" applyFill="1" applyBorder="1" applyAlignment="1">
      <alignment horizontal="center" vertical="center"/>
    </xf>
    <xf numFmtId="0" fontId="60" fillId="0" borderId="17" xfId="0" applyFont="1" applyFill="1" applyBorder="1" applyAlignment="1">
      <alignment horizontal="center" vertical="center"/>
    </xf>
    <xf numFmtId="0" fontId="60" fillId="0" borderId="16"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34" fillId="0" borderId="13" xfId="0" applyFont="1" applyFill="1" applyBorder="1" applyAlignment="1">
      <alignment horizontal="center" vertical="center"/>
    </xf>
    <xf numFmtId="49" fontId="34" fillId="0" borderId="0" xfId="0" applyNumberFormat="1" applyFont="1" applyFill="1" applyAlignment="1">
      <alignment horizontal="left" vertical="center"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61" fillId="27" borderId="0" xfId="0" applyFont="1" applyFill="1" applyBorder="1" applyAlignment="1">
      <alignment vertical="center" wrapText="1"/>
    </xf>
    <xf numFmtId="0" fontId="61" fillId="27" borderId="41" xfId="0" applyFont="1" applyFill="1" applyBorder="1" applyAlignment="1">
      <alignment vertical="center" wrapText="1"/>
    </xf>
    <xf numFmtId="0" fontId="61" fillId="27" borderId="20" xfId="0" applyFont="1" applyFill="1" applyBorder="1" applyAlignment="1">
      <alignment vertical="center" wrapText="1"/>
    </xf>
    <xf numFmtId="0" fontId="61" fillId="27" borderId="21" xfId="0" applyFont="1" applyFill="1" applyBorder="1" applyAlignment="1">
      <alignment vertical="center" wrapText="1"/>
    </xf>
    <xf numFmtId="0" fontId="61" fillId="0" borderId="21" xfId="0" applyFont="1" applyFill="1" applyBorder="1">
      <alignment vertical="center"/>
    </xf>
    <xf numFmtId="0" fontId="61" fillId="27" borderId="21" xfId="0" applyFont="1" applyFill="1" applyBorder="1">
      <alignment vertical="center"/>
    </xf>
    <xf numFmtId="0" fontId="61" fillId="0" borderId="34" xfId="0" applyFont="1" applyFill="1" applyBorder="1">
      <alignment vertical="center"/>
    </xf>
    <xf numFmtId="0" fontId="60" fillId="0" borderId="38"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38"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37" fillId="25" borderId="18" xfId="0" applyFont="1" applyFill="1" applyBorder="1" applyAlignment="1">
      <alignment horizontal="center" vertical="center" wrapText="1"/>
    </xf>
    <xf numFmtId="0" fontId="40" fillId="24" borderId="131" xfId="0" applyFont="1" applyFill="1" applyBorder="1" applyAlignment="1">
      <alignment vertical="center" wrapText="1"/>
    </xf>
    <xf numFmtId="0" fontId="62" fillId="27" borderId="0" xfId="0" applyFont="1" applyFill="1" applyBorder="1" applyAlignment="1">
      <alignment horizontal="right" vertical="top" wrapText="1"/>
    </xf>
    <xf numFmtId="0" fontId="61" fillId="27" borderId="39" xfId="0" applyFont="1" applyFill="1" applyBorder="1" applyAlignment="1">
      <alignment vertical="center" wrapText="1"/>
    </xf>
    <xf numFmtId="0" fontId="61" fillId="27" borderId="0" xfId="0" applyFont="1" applyFill="1" applyBorder="1" applyAlignment="1">
      <alignment horizontal="left" vertical="center" wrapText="1"/>
    </xf>
    <xf numFmtId="0" fontId="58" fillId="27" borderId="0" xfId="0" applyFont="1" applyFill="1" applyBorder="1" applyAlignment="1">
      <alignment vertical="center"/>
    </xf>
    <xf numFmtId="0" fontId="61" fillId="0" borderId="0" xfId="0" applyFont="1" applyFill="1" applyBorder="1">
      <alignment vertical="center"/>
    </xf>
    <xf numFmtId="0" fontId="63" fillId="27" borderId="0" xfId="0" applyFont="1" applyFill="1" applyBorder="1">
      <alignment vertical="center"/>
    </xf>
    <xf numFmtId="0" fontId="63" fillId="0" borderId="41" xfId="0" applyFont="1" applyFill="1" applyBorder="1">
      <alignment vertical="center"/>
    </xf>
    <xf numFmtId="0" fontId="37" fillId="25" borderId="23" xfId="0" applyFont="1" applyFill="1" applyBorder="1" applyAlignment="1">
      <alignment horizontal="center" vertical="center" wrapText="1"/>
    </xf>
    <xf numFmtId="0" fontId="36" fillId="27" borderId="106" xfId="0" applyFont="1" applyFill="1" applyBorder="1" applyAlignment="1">
      <alignment horizontal="left" vertical="center"/>
    </xf>
    <xf numFmtId="0" fontId="36" fillId="27" borderId="60" xfId="0" applyFont="1" applyFill="1" applyBorder="1" applyAlignment="1">
      <alignment horizontal="left" vertical="center" wrapText="1"/>
    </xf>
    <xf numFmtId="0" fontId="62" fillId="27" borderId="0" xfId="0" applyFont="1" applyFill="1" applyAlignment="1">
      <alignment horizontal="left" vertical="center" wrapText="1"/>
    </xf>
    <xf numFmtId="0" fontId="62" fillId="27" borderId="0" xfId="0" applyFont="1" applyFill="1" applyBorder="1" applyAlignment="1">
      <alignment vertical="top" wrapText="1"/>
    </xf>
    <xf numFmtId="0" fontId="61" fillId="27" borderId="0" xfId="0" applyFont="1" applyFill="1" applyBorder="1">
      <alignment vertical="center"/>
    </xf>
    <xf numFmtId="0" fontId="61" fillId="0" borderId="41" xfId="0" applyFont="1" applyFill="1" applyBorder="1">
      <alignment vertical="center"/>
    </xf>
    <xf numFmtId="0" fontId="61" fillId="27" borderId="0" xfId="0" applyFont="1" applyFill="1" applyBorder="1" applyAlignment="1" applyProtection="1">
      <alignment horizontal="center" vertical="center"/>
      <protection locked="0"/>
    </xf>
    <xf numFmtId="0" fontId="11" fillId="27" borderId="0" xfId="0" applyFont="1" applyFill="1" applyBorder="1" applyAlignment="1" applyProtection="1">
      <alignment horizontal="center" vertical="center"/>
      <protection locked="0"/>
    </xf>
    <xf numFmtId="0" fontId="60" fillId="0" borderId="77" xfId="0" applyFont="1" applyFill="1" applyBorder="1" applyAlignment="1">
      <alignment horizontal="center" vertical="center"/>
    </xf>
    <xf numFmtId="0" fontId="60" fillId="0" borderId="63" xfId="0" applyFont="1" applyFill="1" applyBorder="1" applyAlignment="1">
      <alignment horizontal="center" vertical="center"/>
    </xf>
    <xf numFmtId="0" fontId="60" fillId="0" borderId="77" xfId="0" applyFont="1" applyFill="1" applyBorder="1" applyAlignment="1">
      <alignment horizontal="center" vertical="center" wrapText="1"/>
    </xf>
    <xf numFmtId="0" fontId="60" fillId="0" borderId="78" xfId="0" applyFont="1" applyFill="1" applyBorder="1" applyAlignment="1">
      <alignment horizontal="center" vertical="center" wrapText="1"/>
    </xf>
    <xf numFmtId="0" fontId="60" fillId="0" borderId="38" xfId="0" applyFont="1" applyFill="1" applyBorder="1" applyAlignment="1" applyProtection="1">
      <alignment vertical="center"/>
      <protection locked="0"/>
    </xf>
    <xf numFmtId="0" fontId="60" fillId="0" borderId="11" xfId="0" applyFont="1" applyFill="1" applyBorder="1" applyAlignment="1" applyProtection="1">
      <alignment vertical="center" wrapText="1"/>
      <protection locked="0"/>
    </xf>
    <xf numFmtId="0" fontId="60" fillId="0" borderId="38" xfId="0" applyFont="1" applyFill="1" applyBorder="1" applyAlignment="1" applyProtection="1">
      <alignment horizontal="left" vertical="center"/>
      <protection locked="0"/>
    </xf>
    <xf numFmtId="0" fontId="60" fillId="0" borderId="11" xfId="0" applyFont="1" applyFill="1" applyBorder="1" applyAlignment="1" applyProtection="1">
      <alignment vertical="center"/>
      <protection locked="0"/>
    </xf>
    <xf numFmtId="0" fontId="34" fillId="0" borderId="13" xfId="0" applyFont="1" applyFill="1" applyBorder="1" applyAlignment="1" applyProtection="1">
      <alignment horizontal="center" vertical="center"/>
      <protection locked="0"/>
    </xf>
    <xf numFmtId="0" fontId="61" fillId="24" borderId="0" xfId="0" applyFont="1" applyFill="1" applyBorder="1" applyAlignment="1" applyProtection="1">
      <alignment horizontal="center" vertical="center"/>
      <protection locked="0"/>
    </xf>
    <xf numFmtId="0" fontId="34" fillId="0" borderId="23" xfId="0" applyNumberFormat="1"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11" fillId="24" borderId="0" xfId="0" applyFont="1" applyFill="1" applyBorder="1" applyAlignment="1" applyProtection="1">
      <alignment horizontal="center" vertical="center"/>
      <protection locked="0"/>
    </xf>
    <xf numFmtId="0" fontId="61" fillId="0" borderId="0" xfId="0" applyFont="1" applyFill="1" applyBorder="1" applyAlignment="1">
      <alignment vertical="center" wrapText="1"/>
    </xf>
    <xf numFmtId="0" fontId="61" fillId="0" borderId="0" xfId="0" applyFont="1" applyFill="1" applyBorder="1" applyAlignment="1">
      <alignment horizontal="center" vertical="center"/>
    </xf>
    <xf numFmtId="0" fontId="61" fillId="0" borderId="0" xfId="0" applyFont="1" applyFill="1" applyBorder="1" applyAlignment="1">
      <alignment horizontal="center" vertical="center" wrapText="1"/>
    </xf>
    <xf numFmtId="0" fontId="61" fillId="24" borderId="0" xfId="0" applyFont="1" applyFill="1" applyBorder="1" applyAlignment="1">
      <alignment vertical="center" shrinkToFit="1"/>
    </xf>
    <xf numFmtId="0" fontId="50" fillId="0" borderId="0" xfId="0" applyFont="1" applyFill="1" applyBorder="1" applyAlignment="1">
      <alignment horizontal="center" vertical="center"/>
    </xf>
    <xf numFmtId="0" fontId="61" fillId="0" borderId="41" xfId="0" applyFont="1" applyFill="1" applyBorder="1" applyAlignment="1">
      <alignment vertical="center"/>
    </xf>
    <xf numFmtId="0" fontId="11" fillId="0" borderId="0" xfId="0" applyFont="1" applyFill="1" applyBorder="1" applyAlignment="1">
      <alignment vertical="center"/>
    </xf>
    <xf numFmtId="0" fontId="61" fillId="0" borderId="41" xfId="0" applyFont="1" applyFill="1" applyBorder="1" applyAlignment="1">
      <alignment horizontal="center" vertical="center"/>
    </xf>
    <xf numFmtId="0" fontId="61" fillId="24" borderId="0" xfId="0" applyFont="1" applyFill="1" applyBorder="1" applyAlignment="1" applyProtection="1">
      <alignment vertical="center" shrinkToFit="1"/>
      <protection locked="0"/>
    </xf>
    <xf numFmtId="0" fontId="11" fillId="0" borderId="0" xfId="0" applyFont="1" applyFill="1" applyBorder="1">
      <alignment vertical="center"/>
    </xf>
    <xf numFmtId="0" fontId="60" fillId="0" borderId="0" xfId="0" applyFont="1" applyFill="1" applyBorder="1" applyAlignment="1">
      <alignment vertical="center"/>
    </xf>
    <xf numFmtId="0" fontId="61" fillId="0" borderId="41" xfId="0" applyFont="1" applyFill="1" applyBorder="1" applyAlignment="1" applyProtection="1">
      <alignment vertical="center" shrinkToFit="1"/>
      <protection locked="0"/>
    </xf>
    <xf numFmtId="0" fontId="37" fillId="25" borderId="62" xfId="0" applyFont="1" applyFill="1" applyBorder="1" applyAlignment="1">
      <alignment horizontal="center" vertical="center" wrapText="1"/>
    </xf>
    <xf numFmtId="0" fontId="36" fillId="27" borderId="119" xfId="0" applyFont="1" applyFill="1" applyBorder="1" applyAlignment="1">
      <alignment horizontal="left" vertical="center"/>
    </xf>
    <xf numFmtId="0" fontId="36" fillId="27" borderId="101" xfId="0" applyFont="1" applyFill="1" applyBorder="1" applyAlignment="1">
      <alignment horizontal="left" vertical="center" wrapText="1"/>
    </xf>
    <xf numFmtId="0" fontId="36" fillId="0" borderId="75" xfId="0" applyFont="1" applyFill="1" applyBorder="1" applyAlignment="1">
      <alignment horizontal="left" vertical="center" wrapText="1"/>
    </xf>
    <xf numFmtId="0" fontId="36" fillId="0" borderId="55" xfId="0" applyFont="1" applyFill="1" applyBorder="1" applyAlignment="1">
      <alignment horizontal="center" vertical="center" wrapText="1"/>
    </xf>
    <xf numFmtId="0" fontId="36" fillId="0" borderId="39" xfId="0" applyFont="1" applyFill="1" applyBorder="1" applyAlignment="1">
      <alignment horizontal="left" vertical="center" wrapText="1"/>
    </xf>
    <xf numFmtId="0" fontId="36" fillId="0" borderId="60" xfId="0" applyFont="1" applyFill="1" applyBorder="1" applyAlignment="1">
      <alignment horizontal="center" vertical="center" wrapText="1"/>
    </xf>
    <xf numFmtId="0" fontId="11" fillId="0" borderId="0" xfId="0" applyFont="1" applyFill="1" applyBorder="1" applyProtection="1">
      <alignment vertical="center"/>
      <protection locked="0"/>
    </xf>
    <xf numFmtId="0" fontId="36" fillId="0" borderId="95" xfId="0" applyFont="1" applyFill="1" applyBorder="1" applyAlignment="1">
      <alignment horizontal="left" vertical="center" wrapText="1"/>
    </xf>
    <xf numFmtId="0" fontId="36" fillId="0" borderId="123" xfId="0" applyFont="1" applyFill="1" applyBorder="1" applyAlignment="1">
      <alignment horizontal="center" vertical="center" wrapText="1"/>
    </xf>
    <xf numFmtId="0" fontId="63" fillId="0" borderId="0" xfId="0" applyFont="1" applyFill="1" applyBorder="1" applyAlignment="1">
      <alignment horizontal="center" vertical="center"/>
    </xf>
    <xf numFmtId="0" fontId="63" fillId="0" borderId="41" xfId="0" applyFont="1" applyFill="1" applyBorder="1" applyAlignment="1">
      <alignment horizontal="center" vertical="center"/>
    </xf>
    <xf numFmtId="0" fontId="60" fillId="0" borderId="77" xfId="0" applyFont="1" applyFill="1" applyBorder="1" applyAlignment="1" applyProtection="1">
      <alignment vertical="center"/>
      <protection locked="0"/>
    </xf>
    <xf numFmtId="0" fontId="60" fillId="0" borderId="63" xfId="0" applyFont="1" applyFill="1" applyBorder="1" applyAlignment="1" applyProtection="1">
      <alignment vertical="center" wrapText="1"/>
      <protection locked="0"/>
    </xf>
    <xf numFmtId="0" fontId="60" fillId="0" borderId="77" xfId="0" applyFont="1" applyFill="1" applyBorder="1" applyAlignment="1" applyProtection="1">
      <alignment horizontal="left" vertical="center"/>
      <protection locked="0"/>
    </xf>
    <xf numFmtId="0" fontId="60" fillId="0" borderId="63" xfId="0" applyFont="1" applyFill="1" applyBorder="1" applyAlignment="1" applyProtection="1">
      <alignment vertical="center"/>
      <protection locked="0"/>
    </xf>
    <xf numFmtId="0" fontId="34" fillId="0" borderId="62" xfId="0" applyNumberFormat="1"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20" fillId="0" borderId="0" xfId="0" applyFont="1" applyFill="1" applyBorder="1" applyAlignment="1">
      <alignment horizontal="center" vertical="center" textRotation="255"/>
    </xf>
    <xf numFmtId="0" fontId="62" fillId="27" borderId="0" xfId="0" applyFont="1" applyFill="1" applyAlignment="1">
      <alignment vertical="top" wrapText="1"/>
    </xf>
    <xf numFmtId="0" fontId="61" fillId="27" borderId="95" xfId="0" applyFont="1" applyFill="1" applyBorder="1" applyAlignment="1">
      <alignment vertical="center" wrapText="1"/>
    </xf>
    <xf numFmtId="0" fontId="61" fillId="27" borderId="105" xfId="0" applyFont="1" applyFill="1" applyBorder="1" applyAlignment="1">
      <alignment vertical="center" wrapText="1"/>
    </xf>
    <xf numFmtId="0" fontId="61" fillId="24" borderId="105" xfId="0" applyFont="1" applyFill="1" applyBorder="1" applyAlignment="1">
      <alignment vertical="center" shrinkToFit="1"/>
    </xf>
    <xf numFmtId="0" fontId="63" fillId="0" borderId="105" xfId="0" applyFont="1" applyFill="1" applyBorder="1" applyAlignment="1">
      <alignment horizontal="center" vertical="center"/>
    </xf>
    <xf numFmtId="0" fontId="63" fillId="0" borderId="113" xfId="0" applyFont="1" applyBorder="1">
      <alignment vertical="center"/>
    </xf>
    <xf numFmtId="0" fontId="36" fillId="0" borderId="19" xfId="0" applyFont="1" applyBorder="1" applyAlignment="1">
      <alignment horizontal="center" vertical="center" wrapText="1"/>
    </xf>
    <xf numFmtId="0" fontId="36" fillId="0" borderId="13" xfId="0" applyFont="1" applyBorder="1" applyAlignment="1">
      <alignment vertical="center"/>
    </xf>
    <xf numFmtId="0" fontId="36" fillId="0" borderId="141" xfId="0" applyFont="1" applyBorder="1" applyAlignment="1">
      <alignment vertical="center"/>
    </xf>
    <xf numFmtId="0" fontId="36" fillId="0" borderId="17" xfId="0" applyFont="1" applyBorder="1" applyAlignment="1">
      <alignment vertical="center"/>
    </xf>
    <xf numFmtId="0" fontId="36" fillId="0" borderId="0" xfId="0" applyFont="1" applyBorder="1" applyAlignment="1">
      <alignment horizontal="center" vertical="center" wrapText="1"/>
    </xf>
    <xf numFmtId="0" fontId="36" fillId="0" borderId="142" xfId="0" applyFont="1" applyBorder="1" applyAlignment="1">
      <alignment vertical="center" wrapText="1"/>
    </xf>
    <xf numFmtId="0" fontId="36" fillId="0" borderId="63" xfId="0" applyFont="1" applyBorder="1" applyAlignment="1">
      <alignment vertical="center"/>
    </xf>
    <xf numFmtId="0" fontId="36" fillId="0" borderId="15" xfId="0" applyFont="1" applyBorder="1" applyAlignment="1">
      <alignment vertical="center"/>
    </xf>
    <xf numFmtId="0" fontId="36" fillId="0" borderId="12" xfId="0" applyFont="1" applyBorder="1" applyAlignment="1">
      <alignment horizontal="center" vertical="center"/>
    </xf>
    <xf numFmtId="0" fontId="36" fillId="0" borderId="12" xfId="0" applyFont="1" applyBorder="1" applyAlignment="1">
      <alignment horizontal="center" vertical="center" wrapText="1"/>
    </xf>
    <xf numFmtId="181" fontId="36" fillId="0" borderId="12" xfId="47" applyNumberFormat="1" applyFont="1" applyBorder="1" applyAlignment="1">
      <alignment vertical="center" wrapText="1"/>
    </xf>
    <xf numFmtId="181" fontId="36" fillId="0" borderId="143" xfId="47" applyNumberFormat="1" applyFont="1" applyBorder="1" applyAlignment="1">
      <alignment vertical="center" wrapText="1"/>
    </xf>
    <xf numFmtId="181" fontId="36" fillId="0" borderId="29" xfId="47" applyNumberFormat="1" applyFont="1" applyBorder="1" applyAlignment="1">
      <alignment vertical="center"/>
    </xf>
    <xf numFmtId="181" fontId="36" fillId="0" borderId="12" xfId="47" applyNumberFormat="1" applyFont="1" applyBorder="1" applyAlignment="1">
      <alignment vertical="center"/>
    </xf>
    <xf numFmtId="0" fontId="36" fillId="0" borderId="13" xfId="0" applyFont="1" applyBorder="1" applyAlignment="1">
      <alignment horizontal="center" vertical="center" wrapText="1"/>
    </xf>
    <xf numFmtId="0" fontId="36" fillId="0" borderId="29" xfId="0" applyFont="1" applyBorder="1" applyAlignment="1">
      <alignment horizontal="center" vertical="center" wrapText="1"/>
    </xf>
    <xf numFmtId="181" fontId="36" fillId="0" borderId="144" xfId="47" applyNumberFormat="1" applyFont="1" applyBorder="1" applyAlignment="1">
      <alignment vertical="center" wrapText="1"/>
    </xf>
    <xf numFmtId="181" fontId="36" fillId="0" borderId="145" xfId="47" applyNumberFormat="1" applyFont="1" applyBorder="1" applyAlignment="1">
      <alignment vertical="center" wrapText="1"/>
    </xf>
    <xf numFmtId="0" fontId="36" fillId="0" borderId="14" xfId="0" applyFont="1" applyBorder="1" applyAlignment="1">
      <alignment horizontal="center" vertical="center" wrapText="1"/>
    </xf>
    <xf numFmtId="181" fontId="36" fillId="0" borderId="15" xfId="47" applyNumberFormat="1" applyFont="1" applyBorder="1" applyAlignment="1">
      <alignment vertical="center" wrapText="1"/>
    </xf>
    <xf numFmtId="181" fontId="36" fillId="0" borderId="146" xfId="47" applyNumberFormat="1" applyFont="1" applyBorder="1" applyAlignment="1">
      <alignment vertical="center" wrapText="1"/>
    </xf>
    <xf numFmtId="181" fontId="36" fillId="0" borderId="29" xfId="47" applyNumberFormat="1" applyFont="1" applyBorder="1">
      <alignment vertical="center"/>
    </xf>
    <xf numFmtId="181" fontId="36" fillId="0" borderId="12" xfId="47" applyNumberFormat="1" applyFont="1" applyBorder="1">
      <alignment vertical="center"/>
    </xf>
    <xf numFmtId="0" fontId="36" fillId="0" borderId="15" xfId="0" applyFont="1" applyBorder="1" applyAlignment="1">
      <alignment horizontal="center" vertical="center" wrapText="1"/>
    </xf>
    <xf numFmtId="0" fontId="36" fillId="0" borderId="12" xfId="0" applyFont="1" applyBorder="1" applyAlignment="1">
      <alignment vertical="center"/>
    </xf>
    <xf numFmtId="0" fontId="36" fillId="0" borderId="143" xfId="0" applyFont="1" applyBorder="1" applyAlignment="1">
      <alignment vertical="center"/>
    </xf>
    <xf numFmtId="0" fontId="36" fillId="0" borderId="29" xfId="0"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桁区切り" xfId="46" builtinId="6"/>
    <cellStyle name="パーセント" xfId="47" builtinId="5"/>
  </cellStyles>
  <dxfs count="3">
    <dxf>
      <fill>
        <patternFill>
          <bgColor theme="0" tint="-0.5"/>
        </patternFill>
      </fill>
    </dxf>
    <dxf>
      <fill>
        <patternFill>
          <bgColor theme="0" tint="-0.5"/>
        </patternFill>
      </fill>
    </dxf>
    <dxf>
      <fill>
        <patternFill>
          <bgColor theme="0" tint="-0.5"/>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AM$20" lockText="1" noThreeD="1"/>
</file>

<file path=xl/ctrlProps/ctrlProp21.xml><?xml version="1.0" encoding="utf-8"?>
<formControlPr xmlns="http://schemas.microsoft.com/office/spreadsheetml/2009/9/main" objectType="CheckBox" checked="Checked" fmlaLink="$AL$20"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405765</xdr:colOff>
      <xdr:row>9</xdr:row>
      <xdr:rowOff>219075</xdr:rowOff>
    </xdr:from>
    <xdr:to xmlns:xdr="http://schemas.openxmlformats.org/drawingml/2006/spreadsheetDrawing">
      <xdr:col>5</xdr:col>
      <xdr:colOff>457200</xdr:colOff>
      <xdr:row>18</xdr:row>
      <xdr:rowOff>27305</xdr:rowOff>
    </xdr:to>
    <xdr:grpSp>
      <xdr:nvGrpSpPr>
        <xdr:cNvPr id="3" name="グループ化 2"/>
        <xdr:cNvGrpSpPr/>
      </xdr:nvGrpSpPr>
      <xdr:grpSpPr>
        <a:xfrm>
          <a:off x="405765" y="6296660"/>
          <a:ext cx="8909685" cy="1758950"/>
          <a:chOff x="97972" y="4260273"/>
          <a:chExt cx="8755084" cy="1789215"/>
        </a:xfrm>
      </xdr:grpSpPr>
      <xdr:sp macro="" textlink="">
        <xdr:nvSpPr>
          <xdr:cNvPr id="4"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0"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2" name="テキスト ボックス 11"/>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mlns:xdr="http://schemas.openxmlformats.org/drawingml/2006/spreadsheetDrawing">
      <xdr:col>2</xdr:col>
      <xdr:colOff>210185</xdr:colOff>
      <xdr:row>30</xdr:row>
      <xdr:rowOff>90170</xdr:rowOff>
    </xdr:from>
    <xdr:to xmlns:xdr="http://schemas.openxmlformats.org/drawingml/2006/spreadsheetDrawing">
      <xdr:col>3</xdr:col>
      <xdr:colOff>1664970</xdr:colOff>
      <xdr:row>31</xdr:row>
      <xdr:rowOff>652780</xdr:rowOff>
    </xdr:to>
    <xdr:sp macro="" textlink="">
      <xdr:nvSpPr>
        <xdr:cNvPr id="36" name="正方形/長方形 35"/>
        <xdr:cNvSpPr/>
      </xdr:nvSpPr>
      <xdr:spPr>
        <a:xfrm>
          <a:off x="2286635" y="12568555"/>
          <a:ext cx="2797810" cy="130556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237490</xdr:colOff>
      <xdr:row>28</xdr:row>
      <xdr:rowOff>277495</xdr:rowOff>
    </xdr:from>
    <xdr:to xmlns:xdr="http://schemas.openxmlformats.org/drawingml/2006/spreadsheetDrawing">
      <xdr:col>3</xdr:col>
      <xdr:colOff>2229485</xdr:colOff>
      <xdr:row>29</xdr:row>
      <xdr:rowOff>669925</xdr:rowOff>
    </xdr:to>
    <xdr:sp macro="" textlink="">
      <xdr:nvSpPr>
        <xdr:cNvPr id="37" name="正方形/長方形 36"/>
        <xdr:cNvSpPr/>
      </xdr:nvSpPr>
      <xdr:spPr>
        <a:xfrm>
          <a:off x="2313940" y="11355070"/>
          <a:ext cx="3335020" cy="109283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697230</xdr:colOff>
      <xdr:row>28</xdr:row>
      <xdr:rowOff>640080</xdr:rowOff>
    </xdr:from>
    <xdr:to xmlns:xdr="http://schemas.openxmlformats.org/drawingml/2006/spreadsheetDrawing">
      <xdr:col>3</xdr:col>
      <xdr:colOff>1427480</xdr:colOff>
      <xdr:row>28</xdr:row>
      <xdr:rowOff>640080</xdr:rowOff>
    </xdr:to>
    <xdr:cxnSp macro="">
      <xdr:nvCxnSpPr>
        <xdr:cNvPr id="38" name="直線コネクタ 37"/>
        <xdr:cNvCxnSpPr/>
      </xdr:nvCxnSpPr>
      <xdr:spPr>
        <a:xfrm>
          <a:off x="2773680" y="11717655"/>
          <a:ext cx="207327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2001520</xdr:colOff>
      <xdr:row>28</xdr:row>
      <xdr:rowOff>598805</xdr:rowOff>
    </xdr:from>
    <xdr:to xmlns:xdr="http://schemas.openxmlformats.org/drawingml/2006/spreadsheetDrawing">
      <xdr:col>3</xdr:col>
      <xdr:colOff>2803525</xdr:colOff>
      <xdr:row>29</xdr:row>
      <xdr:rowOff>68580</xdr:rowOff>
    </xdr:to>
    <xdr:sp macro="" textlink="">
      <xdr:nvSpPr>
        <xdr:cNvPr id="39" name="正方形/長方形 38"/>
        <xdr:cNvSpPr/>
      </xdr:nvSpPr>
      <xdr:spPr>
        <a:xfrm>
          <a:off x="5420995" y="11676380"/>
          <a:ext cx="802005" cy="17018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3</xdr:col>
      <xdr:colOff>3028315</xdr:colOff>
      <xdr:row>28</xdr:row>
      <xdr:rowOff>365125</xdr:rowOff>
    </xdr:from>
    <xdr:to xmlns:xdr="http://schemas.openxmlformats.org/drawingml/2006/spreadsheetDrawing">
      <xdr:col>4</xdr:col>
      <xdr:colOff>1204595</xdr:colOff>
      <xdr:row>29</xdr:row>
      <xdr:rowOff>441960</xdr:rowOff>
    </xdr:to>
    <xdr:sp macro="" textlink="">
      <xdr:nvSpPr>
        <xdr:cNvPr id="40" name="正方形/長方形 39"/>
        <xdr:cNvSpPr/>
      </xdr:nvSpPr>
      <xdr:spPr>
        <a:xfrm>
          <a:off x="6447790" y="11442700"/>
          <a:ext cx="1652905" cy="77724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mlns:xdr="http://schemas.openxmlformats.org/drawingml/2006/spreadsheetDrawing">
      <xdr:col>2</xdr:col>
      <xdr:colOff>532765</xdr:colOff>
      <xdr:row>30</xdr:row>
      <xdr:rowOff>638175</xdr:rowOff>
    </xdr:from>
    <xdr:to xmlns:xdr="http://schemas.openxmlformats.org/drawingml/2006/spreadsheetDrawing">
      <xdr:col>3</xdr:col>
      <xdr:colOff>1529080</xdr:colOff>
      <xdr:row>30</xdr:row>
      <xdr:rowOff>638175</xdr:rowOff>
    </xdr:to>
    <xdr:cxnSp macro="">
      <xdr:nvCxnSpPr>
        <xdr:cNvPr id="41" name="直線コネクタ 40"/>
        <xdr:cNvCxnSpPr/>
      </xdr:nvCxnSpPr>
      <xdr:spPr>
        <a:xfrm flipV="1">
          <a:off x="2609215" y="13116560"/>
          <a:ext cx="23393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1985010</xdr:colOff>
      <xdr:row>30</xdr:row>
      <xdr:rowOff>591185</xdr:rowOff>
    </xdr:from>
    <xdr:to xmlns:xdr="http://schemas.openxmlformats.org/drawingml/2006/spreadsheetDrawing">
      <xdr:col>3</xdr:col>
      <xdr:colOff>2790190</xdr:colOff>
      <xdr:row>31</xdr:row>
      <xdr:rowOff>60960</xdr:rowOff>
    </xdr:to>
    <xdr:sp macro="" textlink="">
      <xdr:nvSpPr>
        <xdr:cNvPr id="42" name="正方形/長方形 41"/>
        <xdr:cNvSpPr/>
      </xdr:nvSpPr>
      <xdr:spPr>
        <a:xfrm>
          <a:off x="5404485" y="13069570"/>
          <a:ext cx="805180" cy="2127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3</xdr:col>
      <xdr:colOff>2725420</xdr:colOff>
      <xdr:row>30</xdr:row>
      <xdr:rowOff>99060</xdr:rowOff>
    </xdr:from>
    <xdr:to xmlns:xdr="http://schemas.openxmlformats.org/drawingml/2006/spreadsheetDrawing">
      <xdr:col>4</xdr:col>
      <xdr:colOff>1757045</xdr:colOff>
      <xdr:row>31</xdr:row>
      <xdr:rowOff>620395</xdr:rowOff>
    </xdr:to>
    <xdr:sp macro="" textlink="">
      <xdr:nvSpPr>
        <xdr:cNvPr id="43" name="正方形/長方形 42"/>
        <xdr:cNvSpPr/>
      </xdr:nvSpPr>
      <xdr:spPr>
        <a:xfrm>
          <a:off x="6144895" y="12577445"/>
          <a:ext cx="2508250" cy="12642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3</xdr:col>
      <xdr:colOff>2933065</xdr:colOff>
      <xdr:row>30</xdr:row>
      <xdr:rowOff>643890</xdr:rowOff>
    </xdr:from>
    <xdr:to xmlns:xdr="http://schemas.openxmlformats.org/drawingml/2006/spreadsheetDrawing">
      <xdr:col>4</xdr:col>
      <xdr:colOff>1530350</xdr:colOff>
      <xdr:row>30</xdr:row>
      <xdr:rowOff>643890</xdr:rowOff>
    </xdr:to>
    <xdr:cxnSp macro="">
      <xdr:nvCxnSpPr>
        <xdr:cNvPr id="44" name="直線コネクタ 43"/>
        <xdr:cNvCxnSpPr/>
      </xdr:nvCxnSpPr>
      <xdr:spPr>
        <a:xfrm>
          <a:off x="6352540" y="13122275"/>
          <a:ext cx="207391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196215</xdr:colOff>
          <xdr:row>171</xdr:row>
          <xdr:rowOff>132715</xdr:rowOff>
        </xdr:from>
        <xdr:to xmlns:xdr="http://schemas.openxmlformats.org/drawingml/2006/spreadsheetDrawing">
          <xdr:col>5</xdr:col>
          <xdr:colOff>6985</xdr:colOff>
          <xdr:row>176</xdr:row>
          <xdr:rowOff>67310</xdr:rowOff>
        </xdr:to>
        <xdr:grpSp>
          <xdr:nvGrpSpPr>
            <xdr:cNvPr id="3" name="グループ化 2"/>
            <xdr:cNvGrpSpPr/>
          </xdr:nvGrpSpPr>
          <xdr:grpSpPr>
            <a:xfrm>
              <a:off x="805815" y="46921420"/>
              <a:ext cx="229870" cy="887095"/>
              <a:chOff x="896845" y="8182015"/>
              <a:chExt cx="217580" cy="707189"/>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15"/>
                <a:ext cx="209550" cy="257172"/>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896845" y="8340157"/>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28"/>
                <a:ext cx="209550" cy="257176"/>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47117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188</xdr:row>
          <xdr:rowOff>0</xdr:rowOff>
        </xdr:from>
        <xdr:to xmlns:xdr="http://schemas.openxmlformats.org/drawingml/2006/spreadsheetDrawing">
          <xdr:col>4</xdr:col>
          <xdr:colOff>171450</xdr:colOff>
          <xdr:row>189</xdr:row>
          <xdr:rowOff>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5059870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76200</xdr:rowOff>
        </xdr:from>
        <xdr:to xmlns:xdr="http://schemas.openxmlformats.org/drawingml/2006/spreadsheetDrawing">
          <xdr:col>4</xdr:col>
          <xdr:colOff>171450</xdr:colOff>
          <xdr:row>176</xdr:row>
          <xdr:rowOff>333375</xdr:rowOff>
        </xdr:to>
        <xdr:sp textlink="">
          <xdr:nvSpPr>
            <xdr:cNvPr id="75785" name="チェック 9" hidden="1">
              <a:extLst>
                <a:ext uri="{63B3BB69-23CF-44E3-9099-C40C66FF867C}">
                  <a14:compatExt spid="_x0000_s75785"/>
                </a:ext>
              </a:extLst>
            </xdr:cNvPr>
            <xdr:cNvSpPr>
              <a:spLocks noRot="1" noChangeShapeType="1"/>
            </xdr:cNvSpPr>
          </xdr:nvSpPr>
          <xdr:spPr>
            <a:xfrm>
              <a:off x="800100" y="4781740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179</xdr:row>
          <xdr:rowOff>152400</xdr:rowOff>
        </xdr:from>
        <xdr:to xmlns:xdr="http://schemas.openxmlformats.org/drawingml/2006/spreadsheetDrawing">
          <xdr:col>4</xdr:col>
          <xdr:colOff>171450</xdr:colOff>
          <xdr:row>181</xdr:row>
          <xdr:rowOff>38735</xdr:rowOff>
        </xdr:to>
        <xdr:sp textlink="">
          <xdr:nvSpPr>
            <xdr:cNvPr id="75786" name="チェック 10" hidden="1">
              <a:extLst>
                <a:ext uri="{63B3BB69-23CF-44E3-9099-C40C66FF867C}">
                  <a14:compatExt spid="_x0000_s75786"/>
                </a:ext>
              </a:extLst>
            </xdr:cNvPr>
            <xdr:cNvSpPr>
              <a:spLocks noRot="1" noChangeShapeType="1"/>
            </xdr:cNvSpPr>
          </xdr:nvSpPr>
          <xdr:spPr>
            <a:xfrm>
              <a:off x="800100" y="486556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47625</xdr:rowOff>
        </xdr:from>
        <xdr:to xmlns:xdr="http://schemas.openxmlformats.org/drawingml/2006/spreadsheetDrawing">
          <xdr:col>4</xdr:col>
          <xdr:colOff>171450</xdr:colOff>
          <xdr:row>185</xdr:row>
          <xdr:rowOff>324485</xdr:rowOff>
        </xdr:to>
        <xdr:sp textlink="">
          <xdr:nvSpPr>
            <xdr:cNvPr id="75787" name="チェック 11" hidden="1">
              <a:extLst>
                <a:ext uri="{63B3BB69-23CF-44E3-9099-C40C66FF867C}">
                  <a14:compatExt spid="_x0000_s75787"/>
                </a:ext>
              </a:extLst>
            </xdr:cNvPr>
            <xdr:cNvSpPr>
              <a:spLocks noRot="1" noChangeShapeType="1"/>
            </xdr:cNvSpPr>
          </xdr:nvSpPr>
          <xdr:spPr>
            <a:xfrm>
              <a:off x="800100" y="4988433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352425</xdr:rowOff>
        </xdr:from>
        <xdr:to xmlns:xdr="http://schemas.openxmlformats.org/drawingml/2006/spreadsheetDrawing">
          <xdr:col>4</xdr:col>
          <xdr:colOff>171450</xdr:colOff>
          <xdr:row>187</xdr:row>
          <xdr:rowOff>47625</xdr:rowOff>
        </xdr:to>
        <xdr:sp textlink="">
          <xdr:nvSpPr>
            <xdr:cNvPr id="75788" name="チェック 12" hidden="1">
              <a:extLst>
                <a:ext uri="{63B3BB69-23CF-44E3-9099-C40C66FF867C}">
                  <a14:compatExt spid="_x0000_s75788"/>
                </a:ext>
              </a:extLst>
            </xdr:cNvPr>
            <xdr:cNvSpPr>
              <a:spLocks noRot="1" noChangeShapeType="1"/>
            </xdr:cNvSpPr>
          </xdr:nvSpPr>
          <xdr:spPr>
            <a:xfrm>
              <a:off x="800100" y="501891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186</xdr:row>
          <xdr:rowOff>142875</xdr:rowOff>
        </xdr:from>
        <xdr:to xmlns:xdr="http://schemas.openxmlformats.org/drawingml/2006/spreadsheetDrawing">
          <xdr:col>4</xdr:col>
          <xdr:colOff>171450</xdr:colOff>
          <xdr:row>188</xdr:row>
          <xdr:rowOff>28575</xdr:rowOff>
        </xdr:to>
        <xdr:sp textlink="">
          <xdr:nvSpPr>
            <xdr:cNvPr id="75789" name="チェック 13" hidden="1">
              <a:extLst>
                <a:ext uri="{63B3BB69-23CF-44E3-9099-C40C66FF867C}">
                  <a14:compatExt spid="_x0000_s75789"/>
                </a:ext>
              </a:extLst>
            </xdr:cNvPr>
            <xdr:cNvSpPr>
              <a:spLocks noRot="1" noChangeShapeType="1"/>
            </xdr:cNvSpPr>
          </xdr:nvSpPr>
          <xdr:spPr>
            <a:xfrm>
              <a:off x="800100" y="503605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142875</xdr:rowOff>
        </xdr:from>
        <xdr:to xmlns:xdr="http://schemas.openxmlformats.org/drawingml/2006/spreadsheetDrawing">
          <xdr:col>5</xdr:col>
          <xdr:colOff>19050</xdr:colOff>
          <xdr:row>198</xdr:row>
          <xdr:rowOff>28575</xdr:rowOff>
        </xdr:to>
        <xdr:grpSp>
          <xdr:nvGrpSpPr>
            <xdr:cNvPr id="19" name="Group 41"/>
            <xdr:cNvGrpSpPr/>
          </xdr:nvGrpSpPr>
          <xdr:grpSpPr>
            <a:xfrm>
              <a:off x="857250" y="50932080"/>
              <a:ext cx="190500"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203</xdr:row>
          <xdr:rowOff>47625</xdr:rowOff>
        </xdr:from>
        <xdr:to xmlns:xdr="http://schemas.openxmlformats.org/drawingml/2006/spreadsheetDrawing">
          <xdr:col>5</xdr:col>
          <xdr:colOff>19050</xdr:colOff>
          <xdr:row>203</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405628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38100</xdr:rowOff>
        </xdr:from>
        <xdr:to xmlns:xdr="http://schemas.openxmlformats.org/drawingml/2006/spreadsheetDrawing">
          <xdr:col>5</xdr:col>
          <xdr:colOff>19050</xdr:colOff>
          <xdr:row>204</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423725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172085</xdr:rowOff>
        </xdr:from>
        <xdr:to xmlns:xdr="http://schemas.openxmlformats.org/drawingml/2006/spreadsheetDrawing">
          <xdr:col>5</xdr:col>
          <xdr:colOff>0</xdr:colOff>
          <xdr:row>206</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437124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207</xdr:row>
          <xdr:rowOff>0</xdr:rowOff>
        </xdr:from>
        <xdr:to xmlns:xdr="http://schemas.openxmlformats.org/drawingml/2006/spreadsheetDrawing">
          <xdr:col>5</xdr:col>
          <xdr:colOff>19050</xdr:colOff>
          <xdr:row>207</xdr:row>
          <xdr:rowOff>28575</xdr:rowOff>
        </xdr:to>
        <xdr:grpSp>
          <xdr:nvGrpSpPr>
            <xdr:cNvPr id="32" name="Group 41"/>
            <xdr:cNvGrpSpPr/>
          </xdr:nvGrpSpPr>
          <xdr:grpSpPr>
            <a:xfrm>
              <a:off x="857250" y="5477065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205</xdr:row>
          <xdr:rowOff>152400</xdr:rowOff>
        </xdr:from>
        <xdr:to xmlns:xdr="http://schemas.openxmlformats.org/drawingml/2006/spreadsheetDrawing">
          <xdr:col>5</xdr:col>
          <xdr:colOff>38100</xdr:colOff>
          <xdr:row>207</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454205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203</xdr:row>
          <xdr:rowOff>28575</xdr:rowOff>
        </xdr:from>
        <xdr:to xmlns:xdr="http://schemas.openxmlformats.org/drawingml/2006/spreadsheetDrawing">
          <xdr:col>22</xdr:col>
          <xdr:colOff>28575</xdr:colOff>
          <xdr:row>203</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4076700" y="540372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211</xdr:row>
          <xdr:rowOff>0</xdr:rowOff>
        </xdr:from>
        <xdr:to xmlns:xdr="http://schemas.openxmlformats.org/drawingml/2006/spreadsheetDrawing">
          <xdr:col>2</xdr:col>
          <xdr:colOff>19050</xdr:colOff>
          <xdr:row>212</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55136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212</xdr:row>
          <xdr:rowOff>0</xdr:rowOff>
        </xdr:from>
        <xdr:to xmlns:xdr="http://schemas.openxmlformats.org/drawingml/2006/spreadsheetDrawing">
          <xdr:col>2</xdr:col>
          <xdr:colOff>19050</xdr:colOff>
          <xdr:row>213</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57231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56885205"/>
              <a:ext cx="228600" cy="228600"/>
            </a:xfrm>
            <a:prstGeom prst="rect"/>
          </xdr:spPr>
        </xdr:sp>
        <xdr:clientData/>
      </xdr:twoCellAnchor>
    </mc:Choice>
    <mc:Fallback/>
  </mc:AlternateContent>
  <xdr:twoCellAnchor>
    <xdr:from xmlns:xdr="http://schemas.openxmlformats.org/drawingml/2006/spreadsheetDrawing">
      <xdr:col>1</xdr:col>
      <xdr:colOff>102235</xdr:colOff>
      <xdr:row>53</xdr:row>
      <xdr:rowOff>102235</xdr:rowOff>
    </xdr:from>
    <xdr:to xmlns:xdr="http://schemas.openxmlformats.org/drawingml/2006/spreadsheetDrawing">
      <xdr:col>1</xdr:col>
      <xdr:colOff>175260</xdr:colOff>
      <xdr:row>56</xdr:row>
      <xdr:rowOff>134620</xdr:rowOff>
    </xdr:to>
    <xdr:sp macro="" textlink="">
      <xdr:nvSpPr>
        <xdr:cNvPr id="84" name="左大かっこ 83"/>
        <xdr:cNvSpPr/>
      </xdr:nvSpPr>
      <xdr:spPr>
        <a:xfrm>
          <a:off x="292735" y="11692890"/>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74</xdr:row>
      <xdr:rowOff>119380</xdr:rowOff>
    </xdr:from>
    <xdr:to xmlns:xdr="http://schemas.openxmlformats.org/drawingml/2006/spreadsheetDrawing">
      <xdr:col>1</xdr:col>
      <xdr:colOff>169545</xdr:colOff>
      <xdr:row>77</xdr:row>
      <xdr:rowOff>187325</xdr:rowOff>
    </xdr:to>
    <xdr:sp macro="" textlink="">
      <xdr:nvSpPr>
        <xdr:cNvPr id="86" name="左大かっこ 85"/>
        <xdr:cNvSpPr/>
      </xdr:nvSpPr>
      <xdr:spPr>
        <a:xfrm>
          <a:off x="286385" y="1763014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19</xdr:row>
          <xdr:rowOff>10160</xdr:rowOff>
        </xdr:from>
        <xdr:to xmlns:xdr="http://schemas.openxmlformats.org/drawingml/2006/spreadsheetDrawing">
          <xdr:col>19</xdr:col>
          <xdr:colOff>0</xdr:colOff>
          <xdr:row>20</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514725" y="337248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228600</xdr:rowOff>
        </xdr:from>
        <xdr:to xmlns:xdr="http://schemas.openxmlformats.org/drawingml/2006/spreadsheetDrawing">
          <xdr:col>5</xdr:col>
          <xdr:colOff>28575</xdr:colOff>
          <xdr:row>112</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218440</xdr:rowOff>
        </xdr:from>
        <xdr:to xmlns:xdr="http://schemas.openxmlformats.org/drawingml/2006/spreadsheetDrawing">
          <xdr:col>5</xdr:col>
          <xdr:colOff>28575</xdr:colOff>
          <xdr:row>111</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109</xdr:row>
          <xdr:rowOff>218440</xdr:rowOff>
        </xdr:from>
        <xdr:to xmlns:xdr="http://schemas.openxmlformats.org/drawingml/2006/spreadsheetDrawing">
          <xdr:col>9</xdr:col>
          <xdr:colOff>28575</xdr:colOff>
          <xdr:row>111</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109</xdr:row>
          <xdr:rowOff>218440</xdr:rowOff>
        </xdr:from>
        <xdr:to xmlns:xdr="http://schemas.openxmlformats.org/drawingml/2006/spreadsheetDrawing">
          <xdr:col>15</xdr:col>
          <xdr:colOff>28575</xdr:colOff>
          <xdr:row>111</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109</xdr:row>
          <xdr:rowOff>218440</xdr:rowOff>
        </xdr:from>
        <xdr:to xmlns:xdr="http://schemas.openxmlformats.org/drawingml/2006/spreadsheetDrawing">
          <xdr:col>22</xdr:col>
          <xdr:colOff>28575</xdr:colOff>
          <xdr:row>111</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109</xdr:row>
          <xdr:rowOff>218440</xdr:rowOff>
        </xdr:from>
        <xdr:to xmlns:xdr="http://schemas.openxmlformats.org/drawingml/2006/spreadsheetDrawing">
          <xdr:col>26</xdr:col>
          <xdr:colOff>28575</xdr:colOff>
          <xdr:row>111</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112</xdr:row>
          <xdr:rowOff>0</xdr:rowOff>
        </xdr:from>
        <xdr:to xmlns:xdr="http://schemas.openxmlformats.org/drawingml/2006/spreadsheetDrawing">
          <xdr:col>11</xdr:col>
          <xdr:colOff>38100</xdr:colOff>
          <xdr:row>112</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112</xdr:row>
          <xdr:rowOff>0</xdr:rowOff>
        </xdr:from>
        <xdr:to xmlns:xdr="http://schemas.openxmlformats.org/drawingml/2006/spreadsheetDrawing">
          <xdr:col>18</xdr:col>
          <xdr:colOff>19050</xdr:colOff>
          <xdr:row>112</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836930</xdr:rowOff>
        </xdr:from>
        <xdr:to xmlns:xdr="http://schemas.openxmlformats.org/drawingml/2006/spreadsheetDrawing">
          <xdr:col>5</xdr:col>
          <xdr:colOff>28575</xdr:colOff>
          <xdr:row>123</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121</xdr:row>
          <xdr:rowOff>836930</xdr:rowOff>
        </xdr:from>
        <xdr:to xmlns:xdr="http://schemas.openxmlformats.org/drawingml/2006/spreadsheetDrawing">
          <xdr:col>16</xdr:col>
          <xdr:colOff>38100</xdr:colOff>
          <xdr:row>123</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943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121</xdr:row>
          <xdr:rowOff>836930</xdr:rowOff>
        </xdr:from>
        <xdr:to xmlns:xdr="http://schemas.openxmlformats.org/drawingml/2006/spreadsheetDrawing">
          <xdr:col>24</xdr:col>
          <xdr:colOff>38100</xdr:colOff>
          <xdr:row>123</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4467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172085</xdr:rowOff>
        </xdr:from>
        <xdr:to xmlns:xdr="http://schemas.openxmlformats.org/drawingml/2006/spreadsheetDrawing">
          <xdr:col>5</xdr:col>
          <xdr:colOff>28575</xdr:colOff>
          <xdr:row>127</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80397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123</xdr:row>
          <xdr:rowOff>180975</xdr:rowOff>
        </xdr:from>
        <xdr:to xmlns:xdr="http://schemas.openxmlformats.org/drawingml/2006/spreadsheetDrawing">
          <xdr:col>9</xdr:col>
          <xdr:colOff>28575</xdr:colOff>
          <xdr:row>125</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123</xdr:row>
          <xdr:rowOff>180975</xdr:rowOff>
        </xdr:from>
        <xdr:to xmlns:xdr="http://schemas.openxmlformats.org/drawingml/2006/spreadsheetDrawing">
          <xdr:col>15</xdr:col>
          <xdr:colOff>28575</xdr:colOff>
          <xdr:row>125</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124</xdr:row>
          <xdr:rowOff>0</xdr:rowOff>
        </xdr:from>
        <xdr:to xmlns:xdr="http://schemas.openxmlformats.org/drawingml/2006/spreadsheetDrawing">
          <xdr:col>22</xdr:col>
          <xdr:colOff>38100</xdr:colOff>
          <xdr:row>125</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124</xdr:row>
          <xdr:rowOff>0</xdr:rowOff>
        </xdr:from>
        <xdr:to xmlns:xdr="http://schemas.openxmlformats.org/drawingml/2006/spreadsheetDrawing">
          <xdr:col>25</xdr:col>
          <xdr:colOff>38100</xdr:colOff>
          <xdr:row>125</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125</xdr:row>
          <xdr:rowOff>172085</xdr:rowOff>
        </xdr:from>
        <xdr:to xmlns:xdr="http://schemas.openxmlformats.org/drawingml/2006/spreadsheetDrawing">
          <xdr:col>11</xdr:col>
          <xdr:colOff>38100</xdr:colOff>
          <xdr:row>127</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125</xdr:row>
          <xdr:rowOff>172085</xdr:rowOff>
        </xdr:from>
        <xdr:to xmlns:xdr="http://schemas.openxmlformats.org/drawingml/2006/spreadsheetDrawing">
          <xdr:col>18</xdr:col>
          <xdr:colOff>28575</xdr:colOff>
          <xdr:row>127</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131</xdr:row>
          <xdr:rowOff>142875</xdr:rowOff>
        </xdr:from>
        <xdr:to xmlns:xdr="http://schemas.openxmlformats.org/drawingml/2006/spreadsheetDrawing">
          <xdr:col>21</xdr:col>
          <xdr:colOff>28575</xdr:colOff>
          <xdr:row>133</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131</xdr:row>
          <xdr:rowOff>142875</xdr:rowOff>
        </xdr:from>
        <xdr:to xmlns:xdr="http://schemas.openxmlformats.org/drawingml/2006/spreadsheetDrawing">
          <xdr:col>25</xdr:col>
          <xdr:colOff>28575</xdr:colOff>
          <xdr:row>133</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123</xdr:row>
          <xdr:rowOff>180975</xdr:rowOff>
        </xdr:from>
        <xdr:to xmlns:xdr="http://schemas.openxmlformats.org/drawingml/2006/spreadsheetDrawing">
          <xdr:col>5</xdr:col>
          <xdr:colOff>19050</xdr:colOff>
          <xdr:row>125</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145</xdr:row>
          <xdr:rowOff>57150</xdr:rowOff>
        </xdr:from>
        <xdr:to xmlns:xdr="http://schemas.openxmlformats.org/drawingml/2006/spreadsheetDrawing">
          <xdr:col>29</xdr:col>
          <xdr:colOff>0</xdr:colOff>
          <xdr:row>147</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161</xdr:row>
          <xdr:rowOff>323850</xdr:rowOff>
        </xdr:from>
        <xdr:to xmlns:xdr="http://schemas.openxmlformats.org/drawingml/2006/spreadsheetDrawing">
          <xdr:col>11</xdr:col>
          <xdr:colOff>0</xdr:colOff>
          <xdr:row>163</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68089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163</xdr:row>
          <xdr:rowOff>86995</xdr:rowOff>
        </xdr:from>
        <xdr:to xmlns:xdr="http://schemas.openxmlformats.org/drawingml/2006/spreadsheetDrawing">
          <xdr:col>11</xdr:col>
          <xdr:colOff>0</xdr:colOff>
          <xdr:row>163</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311078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164</xdr:row>
          <xdr:rowOff>27940</xdr:rowOff>
        </xdr:from>
        <xdr:to xmlns:xdr="http://schemas.openxmlformats.org/drawingml/2006/spreadsheetDrawing">
          <xdr:col>11</xdr:col>
          <xdr:colOff>19050</xdr:colOff>
          <xdr:row>164</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356608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145</xdr:row>
          <xdr:rowOff>57150</xdr:rowOff>
        </xdr:from>
        <xdr:to xmlns:xdr="http://schemas.openxmlformats.org/drawingml/2006/spreadsheetDrawing">
          <xdr:col>33</xdr:col>
          <xdr:colOff>0</xdr:colOff>
          <xdr:row>147</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150</xdr:row>
          <xdr:rowOff>85725</xdr:rowOff>
        </xdr:from>
        <xdr:to xmlns:xdr="http://schemas.openxmlformats.org/drawingml/2006/spreadsheetDrawing">
          <xdr:col>29</xdr:col>
          <xdr:colOff>0</xdr:colOff>
          <xdr:row>152</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150</xdr:row>
          <xdr:rowOff>85725</xdr:rowOff>
        </xdr:from>
        <xdr:to xmlns:xdr="http://schemas.openxmlformats.org/drawingml/2006/spreadsheetDrawing">
          <xdr:col>32</xdr:col>
          <xdr:colOff>180975</xdr:colOff>
          <xdr:row>152</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155</xdr:row>
          <xdr:rowOff>160655</xdr:rowOff>
        </xdr:from>
        <xdr:to xmlns:xdr="http://schemas.openxmlformats.org/drawingml/2006/spreadsheetDrawing">
          <xdr:col>11</xdr:col>
          <xdr:colOff>9525</xdr:colOff>
          <xdr:row>155</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981259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157</xdr:row>
          <xdr:rowOff>220345</xdr:rowOff>
        </xdr:from>
        <xdr:to xmlns:xdr="http://schemas.openxmlformats.org/drawingml/2006/spreadsheetDrawing">
          <xdr:col>11</xdr:col>
          <xdr:colOff>0</xdr:colOff>
          <xdr:row>157</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104386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160</xdr:row>
          <xdr:rowOff>0</xdr:rowOff>
        </xdr:from>
        <xdr:to xmlns:xdr="http://schemas.openxmlformats.org/drawingml/2006/spreadsheetDrawing">
          <xdr:col>29</xdr:col>
          <xdr:colOff>0</xdr:colOff>
          <xdr:row>161</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213796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160</xdr:row>
          <xdr:rowOff>0</xdr:rowOff>
        </xdr:from>
        <xdr:to xmlns:xdr="http://schemas.openxmlformats.org/drawingml/2006/spreadsheetDrawing">
          <xdr:col>33</xdr:col>
          <xdr:colOff>0</xdr:colOff>
          <xdr:row>161</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213796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205</xdr:row>
          <xdr:rowOff>0</xdr:rowOff>
        </xdr:from>
        <xdr:to xmlns:xdr="http://schemas.openxmlformats.org/drawingml/2006/spreadsheetDrawing">
          <xdr:col>5</xdr:col>
          <xdr:colOff>19050</xdr:colOff>
          <xdr:row>207</xdr:row>
          <xdr:rowOff>0</xdr:rowOff>
        </xdr:to>
        <xdr:grpSp>
          <xdr:nvGrpSpPr>
            <xdr:cNvPr id="153" name="Group 41"/>
            <xdr:cNvGrpSpPr/>
          </xdr:nvGrpSpPr>
          <xdr:grpSpPr>
            <a:xfrm>
              <a:off x="857250" y="5438965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204</xdr:row>
          <xdr:rowOff>28575</xdr:rowOff>
        </xdr:from>
        <xdr:to xmlns:xdr="http://schemas.openxmlformats.org/drawingml/2006/spreadsheetDrawing">
          <xdr:col>22</xdr:col>
          <xdr:colOff>28575</xdr:colOff>
          <xdr:row>204</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4076700" y="542277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205</xdr:row>
          <xdr:rowOff>19685</xdr:rowOff>
        </xdr:from>
        <xdr:to xmlns:xdr="http://schemas.openxmlformats.org/drawingml/2006/spreadsheetDrawing">
          <xdr:col>22</xdr:col>
          <xdr:colOff>28575</xdr:colOff>
          <xdr:row>205</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44093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206</xdr:row>
          <xdr:rowOff>19685</xdr:rowOff>
        </xdr:from>
        <xdr:to xmlns:xdr="http://schemas.openxmlformats.org/drawingml/2006/spreadsheetDrawing">
          <xdr:col>27</xdr:col>
          <xdr:colOff>47625</xdr:colOff>
          <xdr:row>206</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45998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108</xdr:row>
          <xdr:rowOff>172085</xdr:rowOff>
        </xdr:from>
        <xdr:to xmlns:xdr="http://schemas.openxmlformats.org/drawingml/2006/spreadsheetDrawing">
          <xdr:col>33</xdr:col>
          <xdr:colOff>47625</xdr:colOff>
          <xdr:row>110</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6631900"/>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119</xdr:row>
          <xdr:rowOff>123825</xdr:rowOff>
        </xdr:from>
        <xdr:to xmlns:xdr="http://schemas.openxmlformats.org/drawingml/2006/spreadsheetDrawing">
          <xdr:col>33</xdr:col>
          <xdr:colOff>47625</xdr:colOff>
          <xdr:row>121</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9679265"/>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142</xdr:row>
          <xdr:rowOff>190500</xdr:rowOff>
        </xdr:from>
        <xdr:to xmlns:xdr="http://schemas.openxmlformats.org/drawingml/2006/spreadsheetDrawing">
          <xdr:col>33</xdr:col>
          <xdr:colOff>47625</xdr:colOff>
          <xdr:row>144</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707066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167</xdr:row>
          <xdr:rowOff>143510</xdr:rowOff>
        </xdr:from>
        <xdr:to xmlns:xdr="http://schemas.openxmlformats.org/drawingml/2006/spreadsheetDrawing">
          <xdr:col>33</xdr:col>
          <xdr:colOff>47625</xdr:colOff>
          <xdr:row>169</xdr:row>
          <xdr:rowOff>38735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447865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200</xdr:row>
          <xdr:rowOff>133350</xdr:rowOff>
        </xdr:from>
        <xdr:to xmlns:xdr="http://schemas.openxmlformats.org/drawingml/2006/spreadsheetDrawing">
          <xdr:col>33</xdr:col>
          <xdr:colOff>28575</xdr:colOff>
          <xdr:row>202</xdr:row>
          <xdr:rowOff>19050</xdr:rowOff>
        </xdr:to>
        <xdr:sp textlink="">
          <xdr:nvSpPr>
            <xdr:cNvPr id="75984" name="チェック 208" hidden="1">
              <a:extLst>
                <a:ext uri="{63B3BB69-23CF-44E3-9099-C40C66FF867C}">
                  <a14:compatExt spid="_x0000_s75984"/>
                </a:ext>
              </a:extLst>
            </xdr:cNvPr>
            <xdr:cNvSpPr>
              <a:spLocks noRot="1" noChangeShapeType="1"/>
            </xdr:cNvSpPr>
          </xdr:nvSpPr>
          <xdr:spPr>
            <a:xfrm>
              <a:off x="6172200" y="5357050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83</xdr:row>
          <xdr:rowOff>10160</xdr:rowOff>
        </xdr:from>
        <xdr:to xmlns:xdr="http://schemas.openxmlformats.org/drawingml/2006/spreadsheetDrawing">
          <xdr:col>11</xdr:col>
          <xdr:colOff>28575</xdr:colOff>
          <xdr:row>84</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99974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85</xdr:row>
          <xdr:rowOff>10160</xdr:rowOff>
        </xdr:from>
        <xdr:to xmlns:xdr="http://schemas.openxmlformats.org/drawingml/2006/spreadsheetDrawing">
          <xdr:col>11</xdr:col>
          <xdr:colOff>19050</xdr:colOff>
          <xdr:row>86</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204546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87</xdr:row>
          <xdr:rowOff>10160</xdr:rowOff>
        </xdr:from>
        <xdr:to xmlns:xdr="http://schemas.openxmlformats.org/drawingml/2006/spreadsheetDrawing">
          <xdr:col>11</xdr:col>
          <xdr:colOff>19050</xdr:colOff>
          <xdr:row>88</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209118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89</xdr:row>
          <xdr:rowOff>10160</xdr:rowOff>
        </xdr:from>
        <xdr:to xmlns:xdr="http://schemas.openxmlformats.org/drawingml/2006/spreadsheetDrawing">
          <xdr:col>11</xdr:col>
          <xdr:colOff>19050</xdr:colOff>
          <xdr:row>90</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213690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48260</xdr:rowOff>
        </xdr:from>
        <xdr:to xmlns:xdr="http://schemas.openxmlformats.org/drawingml/2006/spreadsheetDrawing">
          <xdr:col>2</xdr:col>
          <xdr:colOff>19050</xdr:colOff>
          <xdr:row>215</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640006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323850</xdr:rowOff>
        </xdr:from>
        <xdr:to xmlns:xdr="http://schemas.openxmlformats.org/drawingml/2006/spreadsheetDrawing">
          <xdr:col>2</xdr:col>
          <xdr:colOff>19050</xdr:colOff>
          <xdr:row>217</xdr:row>
          <xdr:rowOff>19050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56675655"/>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11</xdr:row>
      <xdr:rowOff>142875</xdr:rowOff>
    </xdr:to>
    <xdr:grpSp>
      <xdr:nvGrpSpPr>
        <xdr:cNvPr id="102" name="グループ化 101"/>
        <xdr:cNvGrpSpPr/>
      </xdr:nvGrpSpPr>
      <xdr:grpSpPr>
        <a:xfrm>
          <a:off x="7232650" y="393700"/>
          <a:ext cx="5252720" cy="158750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0</xdr:rowOff>
        </xdr:from>
        <xdr:to xmlns:xdr="http://schemas.openxmlformats.org/drawingml/2006/spreadsheetDrawing">
          <xdr:col>3</xdr:col>
          <xdr:colOff>28575</xdr:colOff>
          <xdr:row>94</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2227326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218440</xdr:rowOff>
        </xdr:from>
        <xdr:to xmlns:xdr="http://schemas.openxmlformats.org/drawingml/2006/spreadsheetDrawing">
          <xdr:col>3</xdr:col>
          <xdr:colOff>28575</xdr:colOff>
          <xdr:row>95</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2249170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19050</xdr:rowOff>
        </xdr:from>
        <xdr:to xmlns:xdr="http://schemas.openxmlformats.org/drawingml/2006/spreadsheetDrawing">
          <xdr:col>3</xdr:col>
          <xdr:colOff>28575</xdr:colOff>
          <xdr:row>95</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2274951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305435</xdr:rowOff>
        </xdr:from>
        <xdr:to xmlns:xdr="http://schemas.openxmlformats.org/drawingml/2006/spreadsheetDrawing">
          <xdr:col>3</xdr:col>
          <xdr:colOff>28575</xdr:colOff>
          <xdr:row>96</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23035895"/>
              <a:ext cx="238125" cy="255905"/>
            </a:xfrm>
            <a:prstGeom prst="rect"/>
          </xdr:spPr>
        </xdr:sp>
        <xdr:clientData/>
      </xdr:twoCellAnchor>
    </mc:Choice>
    <mc:Fallback/>
  </mc:AlternateContent>
  <xdr:twoCellAnchor>
    <xdr:from xmlns:xdr="http://schemas.openxmlformats.org/drawingml/2006/spreadsheetDrawing">
      <xdr:col>1</xdr:col>
      <xdr:colOff>95250</xdr:colOff>
      <xdr:row>93</xdr:row>
      <xdr:rowOff>50800</xdr:rowOff>
    </xdr:from>
    <xdr:to xmlns:xdr="http://schemas.openxmlformats.org/drawingml/2006/spreadsheetDrawing">
      <xdr:col>1</xdr:col>
      <xdr:colOff>168275</xdr:colOff>
      <xdr:row>96</xdr:row>
      <xdr:rowOff>165100</xdr:rowOff>
    </xdr:to>
    <xdr:sp macro="" textlink="">
      <xdr:nvSpPr>
        <xdr:cNvPr id="106" name="左大かっこ 105"/>
        <xdr:cNvSpPr/>
      </xdr:nvSpPr>
      <xdr:spPr>
        <a:xfrm>
          <a:off x="285750" y="2232406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58</xdr:row>
      <xdr:rowOff>0</xdr:rowOff>
    </xdr:from>
    <xdr:to xmlns:xdr="http://schemas.openxmlformats.org/drawingml/2006/spreadsheetDrawing">
      <xdr:col>37</xdr:col>
      <xdr:colOff>0</xdr:colOff>
      <xdr:row>60</xdr:row>
      <xdr:rowOff>0</xdr:rowOff>
    </xdr:to>
    <xdr:cxnSp macro="">
      <xdr:nvCxnSpPr>
        <xdr:cNvPr id="5" name="直線コネクタ 4"/>
        <xdr:cNvCxnSpPr/>
      </xdr:nvCxnSpPr>
      <xdr:spPr>
        <a:xfrm>
          <a:off x="6953250" y="12924155"/>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61422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6142255"/>
              <a:ext cx="228600" cy="228600"/>
            </a:xfrm>
            <a:prstGeom prst="rect"/>
          </xdr:spPr>
        </xdr:sp>
        <xdr:clientData/>
      </xdr:twoCellAnchor>
    </mc:Choice>
    <mc:Fallback/>
  </mc:AlternateContent>
  <xdr:twoCellAnchor>
    <xdr:from xmlns:xdr="http://schemas.openxmlformats.org/drawingml/2006/spreadsheetDrawing">
      <xdr:col>1</xdr:col>
      <xdr:colOff>102235</xdr:colOff>
      <xdr:row>33</xdr:row>
      <xdr:rowOff>102235</xdr:rowOff>
    </xdr:from>
    <xdr:to xmlns:xdr="http://schemas.openxmlformats.org/drawingml/2006/spreadsheetDrawing">
      <xdr:col>1</xdr:col>
      <xdr:colOff>175260</xdr:colOff>
      <xdr:row>36</xdr:row>
      <xdr:rowOff>134620</xdr:rowOff>
    </xdr:to>
    <xdr:sp macro="" textlink="">
      <xdr:nvSpPr>
        <xdr:cNvPr id="104" name="左大かっこ 103"/>
        <xdr:cNvSpPr/>
      </xdr:nvSpPr>
      <xdr:spPr>
        <a:xfrm>
          <a:off x="292735" y="6205855"/>
          <a:ext cx="73025" cy="9467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38</xdr:row>
      <xdr:rowOff>0</xdr:rowOff>
    </xdr:from>
    <xdr:to xmlns:xdr="http://schemas.openxmlformats.org/drawingml/2006/spreadsheetDrawing">
      <xdr:col>37</xdr:col>
      <xdr:colOff>0</xdr:colOff>
      <xdr:row>40</xdr:row>
      <xdr:rowOff>0</xdr:rowOff>
    </xdr:to>
    <xdr:cxnSp macro="">
      <xdr:nvCxnSpPr>
        <xdr:cNvPr id="105" name="直線コネクタ 104"/>
        <xdr:cNvCxnSpPr/>
      </xdr:nvCxnSpPr>
      <xdr:spPr>
        <a:xfrm>
          <a:off x="6953250" y="755142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37</xdr:col>
      <xdr:colOff>116840</xdr:colOff>
      <xdr:row>33</xdr:row>
      <xdr:rowOff>233045</xdr:rowOff>
    </xdr:from>
    <xdr:to xmlns:xdr="http://schemas.openxmlformats.org/drawingml/2006/spreadsheetDrawing">
      <xdr:col>44</xdr:col>
      <xdr:colOff>370840</xdr:colOff>
      <xdr:row>35</xdr:row>
      <xdr:rowOff>122555</xdr:rowOff>
    </xdr:to>
    <xdr:sp macro="" textlink="">
      <xdr:nvSpPr>
        <xdr:cNvPr id="2" name="テキスト ボックス 1"/>
        <xdr:cNvSpPr txBox="1"/>
      </xdr:nvSpPr>
      <xdr:spPr>
        <a:xfrm>
          <a:off x="7384415" y="6336665"/>
          <a:ext cx="5226050" cy="42291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106680</xdr:colOff>
      <xdr:row>33</xdr:row>
      <xdr:rowOff>5080</xdr:rowOff>
    </xdr:from>
    <xdr:to xmlns:xdr="http://schemas.openxmlformats.org/drawingml/2006/spreadsheetDrawing">
      <xdr:col>37</xdr:col>
      <xdr:colOff>86360</xdr:colOff>
      <xdr:row>36</xdr:row>
      <xdr:rowOff>233045</xdr:rowOff>
    </xdr:to>
    <xdr:sp macro="" textlink="">
      <xdr:nvSpPr>
        <xdr:cNvPr id="4" name="右中かっこ 3"/>
        <xdr:cNvSpPr/>
      </xdr:nvSpPr>
      <xdr:spPr>
        <a:xfrm>
          <a:off x="7059930" y="6108700"/>
          <a:ext cx="294005" cy="114236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37</xdr:col>
      <xdr:colOff>10160</xdr:colOff>
      <xdr:row>54</xdr:row>
      <xdr:rowOff>81280</xdr:rowOff>
    </xdr:from>
    <xdr:to xmlns:xdr="http://schemas.openxmlformats.org/drawingml/2006/spreadsheetDrawing">
      <xdr:col>44</xdr:col>
      <xdr:colOff>264160</xdr:colOff>
      <xdr:row>55</xdr:row>
      <xdr:rowOff>116840</xdr:rowOff>
    </xdr:to>
    <xdr:sp macro="" textlink="">
      <xdr:nvSpPr>
        <xdr:cNvPr id="112" name="テキスト ボックス 111"/>
        <xdr:cNvSpPr txBox="1"/>
      </xdr:nvSpPr>
      <xdr:spPr>
        <a:xfrm>
          <a:off x="7277735" y="11938635"/>
          <a:ext cx="5226050"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25400</xdr:colOff>
      <xdr:row>53</xdr:row>
      <xdr:rowOff>25400</xdr:rowOff>
    </xdr:from>
    <xdr:to xmlns:xdr="http://schemas.openxmlformats.org/drawingml/2006/spreadsheetDrawing">
      <xdr:col>37</xdr:col>
      <xdr:colOff>5080</xdr:colOff>
      <xdr:row>56</xdr:row>
      <xdr:rowOff>254000</xdr:rowOff>
    </xdr:to>
    <xdr:sp macro="" textlink="">
      <xdr:nvSpPr>
        <xdr:cNvPr id="113" name="右中かっこ 112"/>
        <xdr:cNvSpPr/>
      </xdr:nvSpPr>
      <xdr:spPr>
        <a:xfrm>
          <a:off x="6978650" y="11616055"/>
          <a:ext cx="294005" cy="102870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269240</xdr:colOff>
      <xdr:row>75</xdr:row>
      <xdr:rowOff>55245</xdr:rowOff>
    </xdr:from>
    <xdr:to xmlns:xdr="http://schemas.openxmlformats.org/drawingml/2006/spreadsheetDrawing">
      <xdr:col>44</xdr:col>
      <xdr:colOff>238760</xdr:colOff>
      <xdr:row>76</xdr:row>
      <xdr:rowOff>90805</xdr:rowOff>
    </xdr:to>
    <xdr:sp macro="" textlink="">
      <xdr:nvSpPr>
        <xdr:cNvPr id="114" name="テキスト ボックス 113"/>
        <xdr:cNvSpPr txBox="1"/>
      </xdr:nvSpPr>
      <xdr:spPr>
        <a:xfrm>
          <a:off x="7222490" y="17832705"/>
          <a:ext cx="5255895"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0</xdr:colOff>
      <xdr:row>74</xdr:row>
      <xdr:rowOff>0</xdr:rowOff>
    </xdr:from>
    <xdr:to xmlns:xdr="http://schemas.openxmlformats.org/drawingml/2006/spreadsheetDrawing">
      <xdr:col>36</xdr:col>
      <xdr:colOff>264160</xdr:colOff>
      <xdr:row>77</xdr:row>
      <xdr:rowOff>229235</xdr:rowOff>
    </xdr:to>
    <xdr:sp macro="" textlink="">
      <xdr:nvSpPr>
        <xdr:cNvPr id="115" name="右中かっこ 114"/>
        <xdr:cNvSpPr/>
      </xdr:nvSpPr>
      <xdr:spPr>
        <a:xfrm>
          <a:off x="6953250" y="17510760"/>
          <a:ext cx="264160" cy="102933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6039" name="チェック 263" hidden="1">
              <a:extLst>
                <a:ext uri="{63B3BB69-23CF-44E3-9099-C40C66FF867C}">
                  <a14:compatExt spid="_x0000_s76039"/>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104775</xdr:colOff>
          <xdr:row>197</xdr:row>
          <xdr:rowOff>19685</xdr:rowOff>
        </xdr:from>
        <xdr:to xmlns:xdr="http://schemas.openxmlformats.org/drawingml/2006/spreadsheetDrawing">
          <xdr:col>15</xdr:col>
          <xdr:colOff>114300</xdr:colOff>
          <xdr:row>197</xdr:row>
          <xdr:rowOff>352425</xdr:rowOff>
        </xdr:to>
        <xdr:sp textlink="">
          <xdr:nvSpPr>
            <xdr:cNvPr id="76048" name="チェック 272" hidden="1">
              <a:extLst>
                <a:ext uri="{63B3BB69-23CF-44E3-9099-C40C66FF867C}">
                  <a14:compatExt spid="_x0000_s76048"/>
                </a:ext>
              </a:extLst>
            </xdr:cNvPr>
            <xdr:cNvSpPr>
              <a:spLocks noRot="1" noChangeShapeType="1"/>
            </xdr:cNvSpPr>
          </xdr:nvSpPr>
          <xdr:spPr>
            <a:xfrm>
              <a:off x="2867025" y="52713890"/>
              <a:ext cx="20002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183</xdr:row>
          <xdr:rowOff>172085</xdr:rowOff>
        </xdr:from>
        <xdr:to xmlns:xdr="http://schemas.openxmlformats.org/drawingml/2006/spreadsheetDrawing">
          <xdr:col>4</xdr:col>
          <xdr:colOff>171450</xdr:colOff>
          <xdr:row>184</xdr:row>
          <xdr:rowOff>172085</xdr:rowOff>
        </xdr:to>
        <xdr:sp textlink="">
          <xdr:nvSpPr>
            <xdr:cNvPr id="76049" name="チェック 273" hidden="1">
              <a:extLst>
                <a:ext uri="{63B3BB69-23CF-44E3-9099-C40C66FF867C}">
                  <a14:compatExt spid="_x0000_s76049"/>
                </a:ext>
              </a:extLst>
            </xdr:cNvPr>
            <xdr:cNvSpPr>
              <a:spLocks noRot="1" noChangeShapeType="1"/>
            </xdr:cNvSpPr>
          </xdr:nvSpPr>
          <xdr:spPr>
            <a:xfrm>
              <a:off x="809625" y="4962779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333375</xdr:rowOff>
        </xdr:from>
        <xdr:to xmlns:xdr="http://schemas.openxmlformats.org/drawingml/2006/spreadsheetDrawing">
          <xdr:col>4</xdr:col>
          <xdr:colOff>171450</xdr:colOff>
          <xdr:row>178</xdr:row>
          <xdr:rowOff>38100</xdr:rowOff>
        </xdr:to>
        <xdr:sp textlink="">
          <xdr:nvSpPr>
            <xdr:cNvPr id="76050" name="チェック 274" hidden="1">
              <a:extLst>
                <a:ext uri="{63B3BB69-23CF-44E3-9099-C40C66FF867C}">
                  <a14:compatExt spid="_x0000_s76050"/>
                </a:ext>
              </a:extLst>
            </xdr:cNvPr>
            <xdr:cNvSpPr>
              <a:spLocks noRot="1" noChangeShapeType="1"/>
            </xdr:cNvSpPr>
          </xdr:nvSpPr>
          <xdr:spPr>
            <a:xfrm>
              <a:off x="800100" y="48074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352425</xdr:rowOff>
        </xdr:from>
        <xdr:to xmlns:xdr="http://schemas.openxmlformats.org/drawingml/2006/spreadsheetDrawing">
          <xdr:col>4</xdr:col>
          <xdr:colOff>171450</xdr:colOff>
          <xdr:row>183</xdr:row>
          <xdr:rowOff>47625</xdr:rowOff>
        </xdr:to>
        <xdr:sp textlink="">
          <xdr:nvSpPr>
            <xdr:cNvPr id="76051" name="チェック 275" hidden="1">
              <a:extLst>
                <a:ext uri="{63B3BB69-23CF-44E3-9099-C40C66FF867C}">
                  <a14:compatExt spid="_x0000_s76051"/>
                </a:ext>
              </a:extLst>
            </xdr:cNvPr>
            <xdr:cNvSpPr>
              <a:spLocks noRot="1" noChangeShapeType="1"/>
            </xdr:cNvSpPr>
          </xdr:nvSpPr>
          <xdr:spPr>
            <a:xfrm>
              <a:off x="800100" y="49236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182</xdr:row>
          <xdr:rowOff>152400</xdr:rowOff>
        </xdr:from>
        <xdr:to xmlns:xdr="http://schemas.openxmlformats.org/drawingml/2006/spreadsheetDrawing">
          <xdr:col>4</xdr:col>
          <xdr:colOff>171450</xdr:colOff>
          <xdr:row>184</xdr:row>
          <xdr:rowOff>38100</xdr:rowOff>
        </xdr:to>
        <xdr:sp textlink="">
          <xdr:nvSpPr>
            <xdr:cNvPr id="76052" name="チェック 276" hidden="1">
              <a:extLst>
                <a:ext uri="{63B3BB69-23CF-44E3-9099-C40C66FF867C}">
                  <a14:compatExt spid="_x0000_s76052"/>
                </a:ext>
              </a:extLst>
            </xdr:cNvPr>
            <xdr:cNvSpPr>
              <a:spLocks noRot="1" noChangeShapeType="1"/>
            </xdr:cNvSpPr>
          </xdr:nvSpPr>
          <xdr:spPr>
            <a:xfrm>
              <a:off x="800100" y="49417605"/>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38735</xdr:rowOff>
        </xdr:from>
        <xdr:to xmlns:xdr="http://schemas.openxmlformats.org/drawingml/2006/spreadsheetDrawing">
          <xdr:col>4</xdr:col>
          <xdr:colOff>171450</xdr:colOff>
          <xdr:row>181</xdr:row>
          <xdr:rowOff>313690</xdr:rowOff>
        </xdr:to>
        <xdr:sp textlink="">
          <xdr:nvSpPr>
            <xdr:cNvPr id="76053" name="チェック 277" hidden="1">
              <a:extLst>
                <a:ext uri="{63B3BB69-23CF-44E3-9099-C40C66FF867C}">
                  <a14:compatExt spid="_x0000_s76053"/>
                </a:ext>
              </a:extLst>
            </xdr:cNvPr>
            <xdr:cNvSpPr>
              <a:spLocks noRot="1" noChangeShapeType="1"/>
            </xdr:cNvSpPr>
          </xdr:nvSpPr>
          <xdr:spPr>
            <a:xfrm>
              <a:off x="800100" y="48922940"/>
              <a:ext cx="1905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132715</xdr:rowOff>
        </xdr:from>
        <xdr:to xmlns:xdr="http://schemas.openxmlformats.org/drawingml/2006/spreadsheetDrawing">
          <xdr:col>4</xdr:col>
          <xdr:colOff>171450</xdr:colOff>
          <xdr:row>194</xdr:row>
          <xdr:rowOff>28575</xdr:rowOff>
        </xdr:to>
        <xdr:sp textlink="">
          <xdr:nvSpPr>
            <xdr:cNvPr id="76054" name="チェック 278" hidden="1">
              <a:extLst>
                <a:ext uri="{63B3BB69-23CF-44E3-9099-C40C66FF867C}">
                  <a14:compatExt spid="_x0000_s76054"/>
                </a:ext>
              </a:extLst>
            </xdr:cNvPr>
            <xdr:cNvSpPr>
              <a:spLocks noRot="1" noChangeShapeType="1"/>
            </xdr:cNvSpPr>
          </xdr:nvSpPr>
          <xdr:spPr>
            <a:xfrm>
              <a:off x="800100" y="5187442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178</xdr:row>
          <xdr:rowOff>142875</xdr:rowOff>
        </xdr:from>
        <xdr:to xmlns:xdr="http://schemas.openxmlformats.org/drawingml/2006/spreadsheetDrawing">
          <xdr:col>4</xdr:col>
          <xdr:colOff>171450</xdr:colOff>
          <xdr:row>180</xdr:row>
          <xdr:rowOff>38100</xdr:rowOff>
        </xdr:to>
        <xdr:sp textlink="">
          <xdr:nvSpPr>
            <xdr:cNvPr id="76055" name="チェック 279" hidden="1">
              <a:extLst>
                <a:ext uri="{63B3BB69-23CF-44E3-9099-C40C66FF867C}">
                  <a14:compatExt spid="_x0000_s76055"/>
                </a:ext>
              </a:extLst>
            </xdr:cNvPr>
            <xdr:cNvSpPr>
              <a:spLocks noRot="1" noChangeShapeType="1"/>
            </xdr:cNvSpPr>
          </xdr:nvSpPr>
          <xdr:spPr>
            <a:xfrm>
              <a:off x="800100" y="4845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188</xdr:row>
          <xdr:rowOff>152400</xdr:rowOff>
        </xdr:from>
        <xdr:to xmlns:xdr="http://schemas.openxmlformats.org/drawingml/2006/spreadsheetDrawing">
          <xdr:col>4</xdr:col>
          <xdr:colOff>171450</xdr:colOff>
          <xdr:row>190</xdr:row>
          <xdr:rowOff>38735</xdr:rowOff>
        </xdr:to>
        <xdr:sp textlink="">
          <xdr:nvSpPr>
            <xdr:cNvPr id="76056" name="チェック 280" hidden="1">
              <a:extLst>
                <a:ext uri="{63B3BB69-23CF-44E3-9099-C40C66FF867C}">
                  <a14:compatExt spid="_x0000_s76056"/>
                </a:ext>
              </a:extLst>
            </xdr:cNvPr>
            <xdr:cNvSpPr>
              <a:spLocks noRot="1" noChangeShapeType="1"/>
            </xdr:cNvSpPr>
          </xdr:nvSpPr>
          <xdr:spPr>
            <a:xfrm>
              <a:off x="800100" y="507511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67310</xdr:rowOff>
        </xdr:from>
        <xdr:to xmlns:xdr="http://schemas.openxmlformats.org/drawingml/2006/spreadsheetDrawing">
          <xdr:col>4</xdr:col>
          <xdr:colOff>171450</xdr:colOff>
          <xdr:row>190</xdr:row>
          <xdr:rowOff>324485</xdr:rowOff>
        </xdr:to>
        <xdr:sp textlink="">
          <xdr:nvSpPr>
            <xdr:cNvPr id="76057" name="チェック 281" hidden="1">
              <a:extLst>
                <a:ext uri="{63B3BB69-23CF-44E3-9099-C40C66FF867C}">
                  <a14:compatExt spid="_x0000_s76057"/>
                </a:ext>
              </a:extLst>
            </xdr:cNvPr>
            <xdr:cNvSpPr>
              <a:spLocks noRot="1" noChangeShapeType="1"/>
            </xdr:cNvSpPr>
          </xdr:nvSpPr>
          <xdr:spPr>
            <a:xfrm>
              <a:off x="800100" y="5104701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177</xdr:row>
          <xdr:rowOff>133985</xdr:rowOff>
        </xdr:from>
        <xdr:to xmlns:xdr="http://schemas.openxmlformats.org/drawingml/2006/spreadsheetDrawing">
          <xdr:col>4</xdr:col>
          <xdr:colOff>171450</xdr:colOff>
          <xdr:row>179</xdr:row>
          <xdr:rowOff>38100</xdr:rowOff>
        </xdr:to>
        <xdr:sp textlink="">
          <xdr:nvSpPr>
            <xdr:cNvPr id="76063" name="チェック 287" hidden="1">
              <a:extLst>
                <a:ext uri="{63B3BB69-23CF-44E3-9099-C40C66FF867C}">
                  <a14:compatExt spid="_x0000_s76063"/>
                </a:ext>
              </a:extLst>
            </xdr:cNvPr>
            <xdr:cNvSpPr>
              <a:spLocks noRot="1" noChangeShapeType="1"/>
            </xdr:cNvSpPr>
          </xdr:nvSpPr>
          <xdr:spPr>
            <a:xfrm>
              <a:off x="800100" y="48256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324485</xdr:rowOff>
        </xdr:from>
        <xdr:to xmlns:xdr="http://schemas.openxmlformats.org/drawingml/2006/spreadsheetDrawing">
          <xdr:col>4</xdr:col>
          <xdr:colOff>171450</xdr:colOff>
          <xdr:row>192</xdr:row>
          <xdr:rowOff>38100</xdr:rowOff>
        </xdr:to>
        <xdr:sp textlink="">
          <xdr:nvSpPr>
            <xdr:cNvPr id="76064" name="チェック 288" hidden="1">
              <a:extLst>
                <a:ext uri="{63B3BB69-23CF-44E3-9099-C40C66FF867C}">
                  <a14:compatExt spid="_x0000_s76064"/>
                </a:ext>
              </a:extLst>
            </xdr:cNvPr>
            <xdr:cNvSpPr>
              <a:spLocks noRot="1" noChangeShapeType="1"/>
            </xdr:cNvSpPr>
          </xdr:nvSpPr>
          <xdr:spPr>
            <a:xfrm>
              <a:off x="800100" y="51304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191</xdr:row>
          <xdr:rowOff>161925</xdr:rowOff>
        </xdr:from>
        <xdr:to xmlns:xdr="http://schemas.openxmlformats.org/drawingml/2006/spreadsheetDrawing">
          <xdr:col>4</xdr:col>
          <xdr:colOff>171450</xdr:colOff>
          <xdr:row>193</xdr:row>
          <xdr:rowOff>47625</xdr:rowOff>
        </xdr:to>
        <xdr:sp textlink="">
          <xdr:nvSpPr>
            <xdr:cNvPr id="76065" name="チェック 289" hidden="1">
              <a:extLst>
                <a:ext uri="{63B3BB69-23CF-44E3-9099-C40C66FF867C}">
                  <a14:compatExt spid="_x0000_s76065"/>
                </a:ext>
              </a:extLst>
            </xdr:cNvPr>
            <xdr:cNvSpPr>
              <a:spLocks noRot="1" noChangeShapeType="1"/>
            </xdr:cNvSpPr>
          </xdr:nvSpPr>
          <xdr:spPr>
            <a:xfrm>
              <a:off x="800100" y="51522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333375</xdr:rowOff>
        </xdr:from>
        <xdr:to xmlns:xdr="http://schemas.openxmlformats.org/drawingml/2006/spreadsheetDrawing">
          <xdr:col>4</xdr:col>
          <xdr:colOff>171450</xdr:colOff>
          <xdr:row>195</xdr:row>
          <xdr:rowOff>28575</xdr:rowOff>
        </xdr:to>
        <xdr:sp textlink="">
          <xdr:nvSpPr>
            <xdr:cNvPr id="76066" name="チェック 290" hidden="1">
              <a:extLst>
                <a:ext uri="{63B3BB69-23CF-44E3-9099-C40C66FF867C}">
                  <a14:compatExt spid="_x0000_s76066"/>
                </a:ext>
              </a:extLst>
            </xdr:cNvPr>
            <xdr:cNvSpPr>
              <a:spLocks noRot="1" noChangeShapeType="1"/>
            </xdr:cNvSpPr>
          </xdr:nvSpPr>
          <xdr:spPr>
            <a:xfrm>
              <a:off x="800100" y="520750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194</xdr:row>
          <xdr:rowOff>142875</xdr:rowOff>
        </xdr:from>
        <xdr:to xmlns:xdr="http://schemas.openxmlformats.org/drawingml/2006/spreadsheetDrawing">
          <xdr:col>4</xdr:col>
          <xdr:colOff>180975</xdr:colOff>
          <xdr:row>196</xdr:row>
          <xdr:rowOff>38100</xdr:rowOff>
        </xdr:to>
        <xdr:sp textlink="">
          <xdr:nvSpPr>
            <xdr:cNvPr id="76067" name="チェック 291" hidden="1">
              <a:extLst>
                <a:ext uri="{63B3BB69-23CF-44E3-9099-C40C66FF867C}">
                  <a14:compatExt spid="_x0000_s76067"/>
                </a:ext>
              </a:extLst>
            </xdr:cNvPr>
            <xdr:cNvSpPr>
              <a:spLocks noRot="1" noChangeShapeType="1"/>
            </xdr:cNvSpPr>
          </xdr:nvSpPr>
          <xdr:spPr>
            <a:xfrm>
              <a:off x="809625" y="5226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195</xdr:row>
          <xdr:rowOff>133985</xdr:rowOff>
        </xdr:from>
        <xdr:to xmlns:xdr="http://schemas.openxmlformats.org/drawingml/2006/spreadsheetDrawing">
          <xdr:col>4</xdr:col>
          <xdr:colOff>180975</xdr:colOff>
          <xdr:row>197</xdr:row>
          <xdr:rowOff>38735</xdr:rowOff>
        </xdr:to>
        <xdr:sp textlink="">
          <xdr:nvSpPr>
            <xdr:cNvPr id="76068" name="チェック 292" hidden="1">
              <a:extLst>
                <a:ext uri="{63B3BB69-23CF-44E3-9099-C40C66FF867C}">
                  <a14:compatExt spid="_x0000_s76068"/>
                </a:ext>
              </a:extLst>
            </xdr:cNvPr>
            <xdr:cNvSpPr>
              <a:spLocks noRot="1" noChangeShapeType="1"/>
            </xdr:cNvSpPr>
          </xdr:nvSpPr>
          <xdr:spPr>
            <a:xfrm>
              <a:off x="809625" y="52447190"/>
              <a:ext cx="190500" cy="2857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34</xdr:row>
          <xdr:rowOff>56515</xdr:rowOff>
        </xdr:from>
        <xdr:to xmlns:xdr="http://schemas.openxmlformats.org/drawingml/2006/spreadsheetDrawing">
          <xdr:col>2</xdr:col>
          <xdr:colOff>19050</xdr:colOff>
          <xdr:row>34</xdr:row>
          <xdr:rowOff>295910</xdr:rowOff>
        </xdr:to>
        <xdr:sp textlink="">
          <xdr:nvSpPr>
            <xdr:cNvPr id="82945" name="チェック 1" hidden="1">
              <a:extLst>
                <a:ext uri="{63B3BB69-23CF-44E3-9099-C40C66FF867C}">
                  <a14:compatExt spid="_x0000_s82945"/>
                </a:ext>
              </a:extLst>
            </xdr:cNvPr>
            <xdr:cNvSpPr>
              <a:spLocks noRot="1" noChangeShapeType="1"/>
            </xdr:cNvSpPr>
          </xdr:nvSpPr>
          <xdr:spPr>
            <a:xfrm>
              <a:off x="190500" y="8619490"/>
              <a:ext cx="22860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190500</xdr:colOff>
          <xdr:row>33</xdr:row>
          <xdr:rowOff>210820</xdr:rowOff>
        </xdr:from>
        <xdr:to xmlns:xdr="http://schemas.openxmlformats.org/drawingml/2006/spreadsheetDrawing">
          <xdr:col>2</xdr:col>
          <xdr:colOff>19050</xdr:colOff>
          <xdr:row>33</xdr:row>
          <xdr:rowOff>429260</xdr:rowOff>
        </xdr:to>
        <xdr:sp textlink="">
          <xdr:nvSpPr>
            <xdr:cNvPr id="82953" name="チェック 9" hidden="1">
              <a:extLst>
                <a:ext uri="{63B3BB69-23CF-44E3-9099-C40C66FF867C}">
                  <a14:compatExt spid="_x0000_s82953"/>
                </a:ext>
              </a:extLst>
            </xdr:cNvPr>
            <xdr:cNvSpPr>
              <a:spLocks noRot="1" noChangeShapeType="1"/>
            </xdr:cNvSpPr>
          </xdr:nvSpPr>
          <xdr:spPr>
            <a:xfrm>
              <a:off x="190500" y="8126095"/>
              <a:ext cx="228600" cy="218440"/>
            </a:xfrm>
            <a:prstGeom prst="rect"/>
          </xdr:spPr>
        </xdr:sp>
        <xdr:clientData/>
      </xdr:twoCellAnchor>
    </mc:Choice>
    <mc:Fallback/>
  </mc:AlternateContent>
  <xdr:twoCellAnchor>
    <xdr:from xmlns:xdr="http://schemas.openxmlformats.org/drawingml/2006/spreadsheetDrawing">
      <xdr:col>0</xdr:col>
      <xdr:colOff>66040</xdr:colOff>
      <xdr:row>26</xdr:row>
      <xdr:rowOff>197485</xdr:rowOff>
    </xdr:from>
    <xdr:to xmlns:xdr="http://schemas.openxmlformats.org/drawingml/2006/spreadsheetDrawing">
      <xdr:col>35</xdr:col>
      <xdr:colOff>146685</xdr:colOff>
      <xdr:row>27</xdr:row>
      <xdr:rowOff>424180</xdr:rowOff>
    </xdr:to>
    <xdr:sp macro="" textlink="">
      <xdr:nvSpPr>
        <xdr:cNvPr id="2" name="大かっこ 1"/>
        <xdr:cNvSpPr/>
      </xdr:nvSpPr>
      <xdr:spPr>
        <a:xfrm>
          <a:off x="66040" y="6522085"/>
          <a:ext cx="7576820" cy="69342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24</xdr:row>
          <xdr:rowOff>124460</xdr:rowOff>
        </xdr:from>
        <xdr:to xmlns:xdr="http://schemas.openxmlformats.org/drawingml/2006/spreadsheetDrawing">
          <xdr:col>1</xdr:col>
          <xdr:colOff>47625</xdr:colOff>
          <xdr:row>24</xdr:row>
          <xdr:rowOff>353060</xdr:rowOff>
        </xdr:to>
        <xdr:sp textlink="">
          <xdr:nvSpPr>
            <xdr:cNvPr id="82966" name="チェック 22" hidden="1">
              <a:extLst>
                <a:ext uri="{63B3BB69-23CF-44E3-9099-C40C66FF867C}">
                  <a14:compatExt spid="_x0000_s82966"/>
                </a:ext>
              </a:extLst>
            </xdr:cNvPr>
            <xdr:cNvSpPr>
              <a:spLocks noRot="1" noChangeShapeType="1"/>
            </xdr:cNvSpPr>
          </xdr:nvSpPr>
          <xdr:spPr>
            <a:xfrm>
              <a:off x="9525" y="55156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25</xdr:row>
          <xdr:rowOff>38735</xdr:rowOff>
        </xdr:from>
        <xdr:to xmlns:xdr="http://schemas.openxmlformats.org/drawingml/2006/spreadsheetDrawing">
          <xdr:col>1</xdr:col>
          <xdr:colOff>57150</xdr:colOff>
          <xdr:row>25</xdr:row>
          <xdr:rowOff>267335</xdr:rowOff>
        </xdr:to>
        <xdr:sp textlink="">
          <xdr:nvSpPr>
            <xdr:cNvPr id="82967" name="チェック 23" hidden="1">
              <a:extLst>
                <a:ext uri="{63B3BB69-23CF-44E3-9099-C40C66FF867C}">
                  <a14:compatExt spid="_x0000_s82967"/>
                </a:ext>
              </a:extLst>
            </xdr:cNvPr>
            <xdr:cNvSpPr>
              <a:spLocks noRot="1" noChangeShapeType="1"/>
            </xdr:cNvSpPr>
          </xdr:nvSpPr>
          <xdr:spPr>
            <a:xfrm>
              <a:off x="19050" y="58966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25</xdr:row>
          <xdr:rowOff>448310</xdr:rowOff>
        </xdr:from>
        <xdr:to xmlns:xdr="http://schemas.openxmlformats.org/drawingml/2006/spreadsheetDrawing">
          <xdr:col>1</xdr:col>
          <xdr:colOff>57150</xdr:colOff>
          <xdr:row>26</xdr:row>
          <xdr:rowOff>208915</xdr:rowOff>
        </xdr:to>
        <xdr:sp textlink="">
          <xdr:nvSpPr>
            <xdr:cNvPr id="82968" name="チェック 24" hidden="1">
              <a:extLst>
                <a:ext uri="{63B3BB69-23CF-44E3-9099-C40C66FF867C}">
                  <a14:compatExt spid="_x0000_s82968"/>
                </a:ext>
              </a:extLst>
            </xdr:cNvPr>
            <xdr:cNvSpPr>
              <a:spLocks noRot="1" noChangeShapeType="1"/>
            </xdr:cNvSpPr>
          </xdr:nvSpPr>
          <xdr:spPr>
            <a:xfrm>
              <a:off x="19050" y="6306185"/>
              <a:ext cx="228600" cy="227330"/>
            </a:xfrm>
            <a:prstGeom prst="rect"/>
          </xdr:spPr>
        </xdr:sp>
        <xdr:clientData/>
      </xdr:twoCellAnchor>
    </mc:Choice>
    <mc:Fallback/>
  </mc:AlternateContent>
  <xdr:twoCellAnchor>
    <xdr:from xmlns:xdr="http://schemas.openxmlformats.org/drawingml/2006/spreadsheetDrawing">
      <xdr:col>34</xdr:col>
      <xdr:colOff>490220</xdr:colOff>
      <xdr:row>0</xdr:row>
      <xdr:rowOff>36195</xdr:rowOff>
    </xdr:from>
    <xdr:to xmlns:xdr="http://schemas.openxmlformats.org/drawingml/2006/spreadsheetDrawing">
      <xdr:col>35</xdr:col>
      <xdr:colOff>168275</xdr:colOff>
      <xdr:row>0</xdr:row>
      <xdr:rowOff>328930</xdr:rowOff>
    </xdr:to>
    <xdr:sp macro="" textlink="">
      <xdr:nvSpPr>
        <xdr:cNvPr id="3" name="テキスト ボックス 2"/>
        <xdr:cNvSpPr txBox="1"/>
      </xdr:nvSpPr>
      <xdr:spPr>
        <a:xfrm>
          <a:off x="7062470" y="36195"/>
          <a:ext cx="601980" cy="2927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1.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trlProp" Target="../ctrlProps/ctrlProp45.xml" /><Relationship Id="rId48" Type="http://schemas.openxmlformats.org/officeDocument/2006/relationships/ctrlProp" Target="../ctrlProps/ctrlProp46.xml" /><Relationship Id="rId49" Type="http://schemas.openxmlformats.org/officeDocument/2006/relationships/ctrlProp" Target="../ctrlProps/ctrlProp47.xml" /><Relationship Id="rId50" Type="http://schemas.openxmlformats.org/officeDocument/2006/relationships/ctrlProp" Target="../ctrlProps/ctrlProp48.xml" /><Relationship Id="rId51" Type="http://schemas.openxmlformats.org/officeDocument/2006/relationships/ctrlProp" Target="../ctrlProps/ctrlProp49.xml" /><Relationship Id="rId52" Type="http://schemas.openxmlformats.org/officeDocument/2006/relationships/ctrlProp" Target="../ctrlProps/ctrlProp50.xml" /><Relationship Id="rId53" Type="http://schemas.openxmlformats.org/officeDocument/2006/relationships/ctrlProp" Target="../ctrlProps/ctrlProp51.xml" /><Relationship Id="rId54" Type="http://schemas.openxmlformats.org/officeDocument/2006/relationships/ctrlProp" Target="../ctrlProps/ctrlProp52.xml" /><Relationship Id="rId55" Type="http://schemas.openxmlformats.org/officeDocument/2006/relationships/ctrlProp" Target="../ctrlProps/ctrlProp53.xml" /><Relationship Id="rId56" Type="http://schemas.openxmlformats.org/officeDocument/2006/relationships/ctrlProp" Target="../ctrlProps/ctrlProp54.xml" /><Relationship Id="rId57" Type="http://schemas.openxmlformats.org/officeDocument/2006/relationships/ctrlProp" Target="../ctrlProps/ctrlProp55.xml" /><Relationship Id="rId58" Type="http://schemas.openxmlformats.org/officeDocument/2006/relationships/ctrlProp" Target="../ctrlProps/ctrlProp56.xml" /><Relationship Id="rId59" Type="http://schemas.openxmlformats.org/officeDocument/2006/relationships/ctrlProp" Target="../ctrlProps/ctrlProp57.xml" /><Relationship Id="rId60" Type="http://schemas.openxmlformats.org/officeDocument/2006/relationships/ctrlProp" Target="../ctrlProps/ctrlProp58.xml" /><Relationship Id="rId61" Type="http://schemas.openxmlformats.org/officeDocument/2006/relationships/ctrlProp" Target="../ctrlProps/ctrlProp59.xml" /><Relationship Id="rId62" Type="http://schemas.openxmlformats.org/officeDocument/2006/relationships/ctrlProp" Target="../ctrlProps/ctrlProp60.xml" /><Relationship Id="rId63" Type="http://schemas.openxmlformats.org/officeDocument/2006/relationships/ctrlProp" Target="../ctrlProps/ctrlProp61.xml" /><Relationship Id="rId64" Type="http://schemas.openxmlformats.org/officeDocument/2006/relationships/ctrlProp" Target="../ctrlProps/ctrlProp62.xml" /><Relationship Id="rId65" Type="http://schemas.openxmlformats.org/officeDocument/2006/relationships/ctrlProp" Target="../ctrlProps/ctrlProp63.xml" /><Relationship Id="rId66" Type="http://schemas.openxmlformats.org/officeDocument/2006/relationships/ctrlProp" Target="../ctrlProps/ctrlProp64.xml" /><Relationship Id="rId67" Type="http://schemas.openxmlformats.org/officeDocument/2006/relationships/ctrlProp" Target="../ctrlProps/ctrlProp65.xml" /><Relationship Id="rId68" Type="http://schemas.openxmlformats.org/officeDocument/2006/relationships/ctrlProp" Target="../ctrlProps/ctrlProp66.xml" /><Relationship Id="rId69" Type="http://schemas.openxmlformats.org/officeDocument/2006/relationships/ctrlProp" Target="../ctrlProps/ctrlProp67.xml" /><Relationship Id="rId70" Type="http://schemas.openxmlformats.org/officeDocument/2006/relationships/ctrlProp" Target="../ctrlProps/ctrlProp68.xml" /><Relationship Id="rId71" Type="http://schemas.openxmlformats.org/officeDocument/2006/relationships/ctrlProp" Target="../ctrlProps/ctrlProp69.xml" /><Relationship Id="rId72" Type="http://schemas.openxmlformats.org/officeDocument/2006/relationships/ctrlProp" Target="../ctrlProps/ctrlProp70.xml" /><Relationship Id="rId73" Type="http://schemas.openxmlformats.org/officeDocument/2006/relationships/ctrlProp" Target="../ctrlProps/ctrlProp71.xml" /><Relationship Id="rId74" Type="http://schemas.openxmlformats.org/officeDocument/2006/relationships/ctrlProp" Target="../ctrlProps/ctrlProp72.xml" /><Relationship Id="rId75" Type="http://schemas.openxmlformats.org/officeDocument/2006/relationships/ctrlProp" Target="../ctrlProps/ctrlProp73.xml" /><Relationship Id="rId76" Type="http://schemas.openxmlformats.org/officeDocument/2006/relationships/ctrlProp" Target="../ctrlProps/ctrlProp74.xml" /><Relationship Id="rId77" Type="http://schemas.openxmlformats.org/officeDocument/2006/relationships/ctrlProp" Target="../ctrlProps/ctrlProp75.xml" /><Relationship Id="rId78" Type="http://schemas.openxmlformats.org/officeDocument/2006/relationships/ctrlProp" Target="../ctrlProps/ctrlProp76.xml" /><Relationship Id="rId79" Type="http://schemas.openxmlformats.org/officeDocument/2006/relationships/ctrlProp" Target="../ctrlProps/ctrlProp77.xml" /><Relationship Id="rId80" Type="http://schemas.openxmlformats.org/officeDocument/2006/relationships/ctrlProp" Target="../ctrlProps/ctrlProp78.xml" /><Relationship Id="rId81" Type="http://schemas.openxmlformats.org/officeDocument/2006/relationships/ctrlProp" Target="../ctrlProps/ctrlProp79.xml" /><Relationship Id="rId82" Type="http://schemas.openxmlformats.org/officeDocument/2006/relationships/ctrlProp" Target="../ctrlProps/ctrlProp80.xml" /><Relationship Id="rId83" Type="http://schemas.openxmlformats.org/officeDocument/2006/relationships/ctrlProp" Target="../ctrlProps/ctrlProp81.xml" /><Relationship Id="rId84" Type="http://schemas.openxmlformats.org/officeDocument/2006/relationships/ctrlProp" Target="../ctrlProps/ctrlProp82.xml" /><Relationship Id="rId85" Type="http://schemas.openxmlformats.org/officeDocument/2006/relationships/ctrlProp" Target="../ctrlProps/ctrlProp83.xml" /><Relationship Id="rId86" Type="http://schemas.openxmlformats.org/officeDocument/2006/relationships/ctrlProp" Target="../ctrlProps/ctrlProp84.xml" /><Relationship Id="rId87" Type="http://schemas.openxmlformats.org/officeDocument/2006/relationships/ctrlProp" Target="../ctrlProps/ctrlProp85.xml" /><Relationship Id="rId88" Type="http://schemas.openxmlformats.org/officeDocument/2006/relationships/ctrlProp" Target="../ctrlProps/ctrlProp86.xml" /><Relationship Id="rId89" Type="http://schemas.openxmlformats.org/officeDocument/2006/relationships/ctrlProp" Target="../ctrlProps/ctrlProp87.xml" /><Relationship Id="rId90" Type="http://schemas.openxmlformats.org/officeDocument/2006/relationships/ctrlProp" Target="../ctrlProps/ctrlProp88.xml" /><Relationship Id="rId91" Type="http://schemas.openxmlformats.org/officeDocument/2006/relationships/ctrlProp" Target="../ctrlProps/ctrlProp89.xml" /><Relationship Id="rId92" Type="http://schemas.openxmlformats.org/officeDocument/2006/relationships/ctrlProp" Target="../ctrlProps/ctrlProp90.xml" /><Relationship Id="rId93" Type="http://schemas.openxmlformats.org/officeDocument/2006/relationships/ctrlProp" Target="../ctrlProps/ctrlProp91.xml" /><Relationship Id="rId94" Type="http://schemas.openxmlformats.org/officeDocument/2006/relationships/ctrlProp" Target="../ctrlProps/ctrlProp92.xml" /><Relationship Id="rId95" Type="http://schemas.openxmlformats.org/officeDocument/2006/relationships/ctrlProp" Target="../ctrlProps/ctrlProp93.xml" /><Relationship Id="rId96" Type="http://schemas.openxmlformats.org/officeDocument/2006/relationships/ctrlProp" Target="../ctrlProps/ctrlProp94.xml" /><Relationship Id="rId97"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vmlDrawing" Target="../drawings/vmlDrawing2.vml" /><Relationship Id="rId2"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vmlDrawing" Target="../drawings/vmlDrawing3.vml" /><Relationship Id="rId2"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drawing" Target="../drawings/drawing3.xml" /><Relationship Id="rId2" Type="http://schemas.openxmlformats.org/officeDocument/2006/relationships/vmlDrawing" Target="../drawings/vmlDrawing4.vml" /><Relationship Id="rId3" Type="http://schemas.openxmlformats.org/officeDocument/2006/relationships/ctrlProp" Target="../ctrlProps/ctrlProp95.xml" /><Relationship Id="rId4" Type="http://schemas.openxmlformats.org/officeDocument/2006/relationships/ctrlProp" Target="../ctrlProps/ctrlProp96.xml" /><Relationship Id="rId5" Type="http://schemas.openxmlformats.org/officeDocument/2006/relationships/ctrlProp" Target="../ctrlProps/ctrlProp97.xml" /><Relationship Id="rId6" Type="http://schemas.openxmlformats.org/officeDocument/2006/relationships/ctrlProp" Target="../ctrlProps/ctrlProp98.xml" /><Relationship Id="rId7" Type="http://schemas.openxmlformats.org/officeDocument/2006/relationships/ctrlProp" Target="../ctrlProps/ctrlProp9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0"/>
  <sheetViews>
    <sheetView showGridLines="0" view="pageBreakPreview" zoomScale="55" zoomScaleNormal="90" zoomScaleSheetLayoutView="55" workbookViewId="0">
      <selection sqref="A1:F1"/>
    </sheetView>
  </sheetViews>
  <sheetFormatPr defaultRowHeight="13.5"/>
  <cols>
    <col min="1" max="1" width="20.625" style="1" customWidth="1"/>
    <col min="2" max="2" width="6.625" style="2" customWidth="1"/>
    <col min="3" max="3" width="17.625" style="3" customWidth="1"/>
    <col min="4" max="4" width="45.625" style="3" customWidth="1"/>
    <col min="5" max="5" width="25.75" style="3" customWidth="1"/>
    <col min="6" max="6" width="12.625" customWidth="1"/>
  </cols>
  <sheetData>
    <row r="1" spans="1:6" ht="50.1" customHeight="1">
      <c r="A1" s="7" t="s">
        <v>373</v>
      </c>
      <c r="B1" s="7"/>
      <c r="C1" s="7"/>
      <c r="D1" s="7"/>
      <c r="E1" s="7"/>
      <c r="F1" s="7"/>
    </row>
    <row r="2" spans="1:6" ht="30" customHeight="1">
      <c r="A2" s="8" t="s">
        <v>379</v>
      </c>
      <c r="B2" s="8"/>
      <c r="C2" s="8"/>
      <c r="D2" s="8"/>
      <c r="E2" s="8"/>
      <c r="F2" s="8"/>
    </row>
    <row r="3" spans="1:6" s="4" customFormat="1" ht="8.1" customHeight="1">
      <c r="A3" s="9"/>
      <c r="B3" s="9"/>
      <c r="C3" s="9"/>
      <c r="D3" s="9"/>
      <c r="E3" s="36"/>
    </row>
    <row r="4" spans="1:6" s="5" customFormat="1" ht="30" customHeight="1">
      <c r="A4" s="10" t="s">
        <v>123</v>
      </c>
      <c r="B4" s="10" t="s">
        <v>151</v>
      </c>
      <c r="C4" s="29" t="s">
        <v>7</v>
      </c>
      <c r="D4" s="33" t="s">
        <v>200</v>
      </c>
      <c r="E4" s="37"/>
      <c r="F4" s="10" t="s">
        <v>172</v>
      </c>
    </row>
    <row r="5" spans="1:6" ht="39.950000000000003" customHeight="1">
      <c r="A5" s="11" t="s">
        <v>162</v>
      </c>
      <c r="B5" s="22">
        <v>1</v>
      </c>
      <c r="C5" s="22" t="s">
        <v>202</v>
      </c>
      <c r="D5" s="34" t="s">
        <v>204</v>
      </c>
      <c r="E5" s="38"/>
      <c r="F5" s="23" t="s">
        <v>145</v>
      </c>
    </row>
    <row r="6" spans="1:6" ht="80.099999999999994" customHeight="1">
      <c r="A6" s="12" t="s">
        <v>205</v>
      </c>
      <c r="B6" s="23">
        <v>1</v>
      </c>
      <c r="C6" s="30" t="s">
        <v>13</v>
      </c>
      <c r="D6" s="35" t="s">
        <v>207</v>
      </c>
      <c r="E6" s="39"/>
      <c r="F6" s="23" t="s">
        <v>145</v>
      </c>
    </row>
    <row r="7" spans="1:6" ht="80.099999999999994" customHeight="1">
      <c r="A7" s="12" t="s">
        <v>208</v>
      </c>
      <c r="B7" s="23">
        <v>1</v>
      </c>
      <c r="C7" s="30" t="s">
        <v>50</v>
      </c>
      <c r="D7" s="35" t="s">
        <v>210</v>
      </c>
      <c r="E7" s="39"/>
      <c r="F7" s="40" t="s">
        <v>211</v>
      </c>
    </row>
    <row r="8" spans="1:6" ht="80.099999999999994" customHeight="1">
      <c r="A8" s="12" t="s">
        <v>243</v>
      </c>
      <c r="B8" s="23">
        <v>1</v>
      </c>
      <c r="C8" s="30" t="s">
        <v>28</v>
      </c>
      <c r="D8" s="35" t="s">
        <v>266</v>
      </c>
      <c r="E8" s="39"/>
      <c r="F8" s="40" t="s">
        <v>211</v>
      </c>
    </row>
    <row r="9" spans="1:6" ht="80.099999999999994" customHeight="1">
      <c r="A9" s="12" t="s">
        <v>212</v>
      </c>
      <c r="B9" s="23">
        <v>1</v>
      </c>
      <c r="C9" s="30" t="s">
        <v>28</v>
      </c>
      <c r="D9" s="35" t="s">
        <v>267</v>
      </c>
      <c r="E9" s="39"/>
      <c r="F9" s="40" t="s">
        <v>211</v>
      </c>
    </row>
    <row r="10" spans="1:6" ht="19.149999999999999" customHeight="1">
      <c r="C10" s="2"/>
      <c r="D10" s="1"/>
      <c r="E10" s="1"/>
      <c r="F10" s="41"/>
    </row>
    <row r="11" spans="1:6" ht="19.149999999999999" customHeight="1">
      <c r="C11" s="2"/>
      <c r="D11" s="1"/>
      <c r="E11" s="1"/>
      <c r="F11" s="41"/>
    </row>
    <row r="12" spans="1:6" ht="19.149999999999999" customHeight="1">
      <c r="C12" s="2"/>
      <c r="D12" s="1"/>
      <c r="E12" s="1"/>
      <c r="F12" s="41"/>
    </row>
    <row r="13" spans="1:6" ht="19.149999999999999" customHeight="1">
      <c r="C13" s="2"/>
      <c r="D13" s="1"/>
      <c r="E13" s="1"/>
      <c r="F13" s="41"/>
    </row>
    <row r="14" spans="1:6" ht="19.149999999999999" customHeight="1">
      <c r="C14" s="2"/>
      <c r="D14" s="1"/>
      <c r="E14" s="1"/>
      <c r="F14" s="41"/>
    </row>
    <row r="15" spans="1:6" ht="19.149999999999999" customHeight="1">
      <c r="C15" s="2"/>
      <c r="D15" s="1"/>
      <c r="E15" s="1"/>
      <c r="F15" s="41"/>
    </row>
    <row r="16" spans="1:6" ht="19.149999999999999" customHeight="1">
      <c r="C16" s="2"/>
      <c r="D16" s="1"/>
      <c r="E16" s="1"/>
      <c r="F16" s="41"/>
    </row>
    <row r="17" spans="1:6" ht="11.45" customHeight="1">
      <c r="A17" s="13" t="s">
        <v>213</v>
      </c>
      <c r="B17" s="13"/>
      <c r="C17" s="13"/>
      <c r="D17" s="13"/>
      <c r="E17" s="13"/>
    </row>
    <row r="18" spans="1:6" ht="8.1" customHeight="1">
      <c r="A18" s="14"/>
      <c r="B18" s="24"/>
    </row>
    <row r="19" spans="1:6" ht="24.75" customHeight="1">
      <c r="A19" s="14"/>
      <c r="B19" s="24"/>
    </row>
    <row r="20" spans="1:6" ht="30" customHeight="1">
      <c r="A20" s="14"/>
      <c r="B20" s="24"/>
    </row>
    <row r="21" spans="1:6" s="6" customFormat="1" ht="24.95" customHeight="1">
      <c r="A21" s="15" t="s">
        <v>355</v>
      </c>
      <c r="B21" s="25"/>
      <c r="C21" s="15"/>
      <c r="D21" s="15"/>
      <c r="E21" s="15"/>
    </row>
    <row r="22" spans="1:6" s="6" customFormat="1" ht="24.95" customHeight="1">
      <c r="A22" s="15" t="s">
        <v>214</v>
      </c>
      <c r="B22" s="25"/>
      <c r="C22" s="15"/>
      <c r="D22" s="15"/>
      <c r="E22" s="15"/>
    </row>
    <row r="23" spans="1:6" s="6" customFormat="1" ht="24.95" customHeight="1">
      <c r="A23" s="15" t="s">
        <v>371</v>
      </c>
      <c r="B23" s="25"/>
      <c r="C23" s="15"/>
      <c r="D23" s="15"/>
      <c r="E23" s="15"/>
    </row>
    <row r="24" spans="1:6" s="6" customFormat="1" ht="24.95" customHeight="1">
      <c r="A24" s="15" t="s">
        <v>356</v>
      </c>
      <c r="B24" s="25"/>
      <c r="C24" s="15"/>
      <c r="D24" s="15"/>
      <c r="E24" s="15"/>
    </row>
    <row r="25" spans="1:6" s="6" customFormat="1" ht="24.95" customHeight="1">
      <c r="A25" s="15" t="s">
        <v>308</v>
      </c>
      <c r="B25" s="25"/>
      <c r="C25" s="15"/>
      <c r="D25" s="15"/>
      <c r="E25" s="15"/>
    </row>
    <row r="26" spans="1:6" s="6" customFormat="1" ht="24.95" customHeight="1">
      <c r="A26" s="15" t="s">
        <v>357</v>
      </c>
      <c r="B26" s="25"/>
      <c r="C26" s="15"/>
      <c r="D26" s="15"/>
      <c r="E26" s="15"/>
    </row>
    <row r="27" spans="1:6">
      <c r="A27" s="16"/>
      <c r="B27" s="24"/>
    </row>
    <row r="28" spans="1:6" ht="22.15" customHeight="1">
      <c r="A28" s="17"/>
      <c r="B28" s="26" t="s">
        <v>232</v>
      </c>
      <c r="C28" s="31"/>
      <c r="D28" s="31"/>
      <c r="E28" s="31"/>
      <c r="F28" s="42"/>
    </row>
    <row r="29" spans="1:6" ht="55.15" customHeight="1">
      <c r="A29" s="18" t="s">
        <v>370</v>
      </c>
      <c r="B29" s="27"/>
      <c r="C29" s="27"/>
      <c r="D29" s="27"/>
      <c r="E29" s="27"/>
      <c r="F29" s="27"/>
    </row>
    <row r="30" spans="1:6" ht="55.15" customHeight="1">
      <c r="A30" s="19"/>
      <c r="B30" s="27"/>
      <c r="C30" s="27"/>
      <c r="D30" s="27"/>
      <c r="E30" s="27"/>
      <c r="F30" s="27"/>
    </row>
    <row r="31" spans="1:6" ht="58.5" customHeight="1">
      <c r="A31" s="18" t="s">
        <v>345</v>
      </c>
      <c r="B31" s="27"/>
      <c r="C31" s="27"/>
      <c r="D31" s="27"/>
      <c r="E31" s="27"/>
      <c r="F31" s="27"/>
    </row>
    <row r="32" spans="1:6" ht="58.5" customHeight="1">
      <c r="A32" s="19"/>
      <c r="B32" s="27"/>
      <c r="C32" s="27"/>
      <c r="D32" s="27"/>
      <c r="E32" s="27"/>
      <c r="F32" s="27"/>
    </row>
    <row r="33" spans="1:5" ht="24.95" customHeight="1">
      <c r="A33" s="20" t="s">
        <v>298</v>
      </c>
      <c r="B33" s="24"/>
      <c r="D33" s="24"/>
      <c r="E33" s="24"/>
    </row>
    <row r="34" spans="1:5" ht="24.95" customHeight="1">
      <c r="A34" s="20" t="s">
        <v>372</v>
      </c>
      <c r="B34" s="24"/>
      <c r="D34" s="24"/>
      <c r="E34" s="24"/>
    </row>
    <row r="35" spans="1:5" ht="24.95" customHeight="1">
      <c r="A35" s="3"/>
      <c r="B35" s="24"/>
      <c r="D35" s="24"/>
      <c r="E35" s="24"/>
    </row>
    <row r="36" spans="1:5" ht="24.95" customHeight="1">
      <c r="A36" s="15" t="s">
        <v>272</v>
      </c>
      <c r="B36" s="24"/>
    </row>
    <row r="37" spans="1:5" ht="20.100000000000001" customHeight="1">
      <c r="A37" s="21" t="s">
        <v>376</v>
      </c>
      <c r="B37" s="24"/>
    </row>
    <row r="38" spans="1:5" ht="20.100000000000001" customHeight="1">
      <c r="A38" s="21" t="s">
        <v>377</v>
      </c>
      <c r="B38" s="24"/>
    </row>
    <row r="39" spans="1:5" ht="20.100000000000001" customHeight="1">
      <c r="A39" s="21" t="s">
        <v>378</v>
      </c>
      <c r="B39" s="28"/>
      <c r="C39" s="32"/>
    </row>
    <row r="40" spans="1:5" ht="20.100000000000001" customHeight="1">
      <c r="A40" s="21" t="s">
        <v>46</v>
      </c>
      <c r="B40" s="24"/>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6:E6"/>
    <mergeCell ref="D7:E7"/>
    <mergeCell ref="D8:E8"/>
    <mergeCell ref="D9:E9"/>
    <mergeCell ref="A17:D17"/>
    <mergeCell ref="B28:F28"/>
    <mergeCell ref="A29:A30"/>
    <mergeCell ref="B29:F30"/>
    <mergeCell ref="A31:A32"/>
    <mergeCell ref="B31:F32"/>
  </mergeCells>
  <phoneticPr fontId="20"/>
  <pageMargins left="0.70866141732283472" right="0.70866141732283472" top="0.74803149606299213" bottom="0.15748031496062992" header="0.31496062992125984" footer="0.31496062992125984"/>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3" customWidth="1"/>
    <col min="2" max="6" width="2.75" style="43" customWidth="1"/>
    <col min="7" max="36" width="2.5" style="43" customWidth="1"/>
    <col min="37" max="37" width="4.125" style="43" customWidth="1"/>
    <col min="38" max="43" width="9.25" style="43" customWidth="1"/>
    <col min="44" max="44" width="9.75" style="43" bestFit="1" customWidth="1"/>
    <col min="45" max="16384" width="9" style="43"/>
  </cols>
  <sheetData>
    <row r="1" spans="1:46" ht="14.25" customHeight="1">
      <c r="A1" s="48" t="s">
        <v>366</v>
      </c>
      <c r="Y1" s="347" t="s">
        <v>102</v>
      </c>
      <c r="Z1" s="347"/>
      <c r="AA1" s="347"/>
      <c r="AB1" s="347"/>
      <c r="AC1" s="347" t="e">
        <f>IF(#REF!="","",#REF!)</f>
        <v>#REF!</v>
      </c>
      <c r="AD1" s="347"/>
      <c r="AE1" s="347"/>
      <c r="AF1" s="347"/>
      <c r="AG1" s="347"/>
      <c r="AH1" s="347"/>
      <c r="AI1" s="347"/>
      <c r="AJ1" s="347"/>
    </row>
    <row r="2" spans="1:46" ht="14.25" customHeight="1">
      <c r="AC2" s="438"/>
      <c r="AD2" s="438"/>
      <c r="AE2" s="438"/>
      <c r="AF2" s="438"/>
      <c r="AG2" s="438"/>
      <c r="AH2" s="438"/>
      <c r="AI2" s="438"/>
    </row>
    <row r="3" spans="1:46" ht="6" customHeight="1">
      <c r="A3" s="48"/>
    </row>
    <row r="4" spans="1:46" ht="16.5" customHeight="1">
      <c r="B4" s="20"/>
      <c r="C4" s="20"/>
      <c r="D4" s="20"/>
      <c r="E4" s="20"/>
      <c r="F4" s="20"/>
      <c r="G4" s="20"/>
      <c r="H4" s="20"/>
      <c r="I4" s="20"/>
      <c r="J4" s="20"/>
      <c r="K4" s="20"/>
      <c r="L4" s="20"/>
      <c r="M4" s="20"/>
      <c r="N4" s="20"/>
      <c r="O4" s="20"/>
      <c r="P4" s="20"/>
      <c r="Q4" s="20"/>
      <c r="R4" s="20"/>
      <c r="S4" s="20"/>
      <c r="T4" s="20"/>
      <c r="U4" s="20"/>
      <c r="V4" s="20"/>
      <c r="X4" s="494" t="s">
        <v>299</v>
      </c>
      <c r="Y4" s="505">
        <v>3</v>
      </c>
      <c r="Z4" s="505"/>
      <c r="AA4" s="20" t="s">
        <v>37</v>
      </c>
      <c r="AE4" s="20"/>
      <c r="AH4" s="20"/>
      <c r="AI4" s="20"/>
      <c r="AJ4" s="6"/>
    </row>
    <row r="5" spans="1:46" ht="16.5" customHeight="1">
      <c r="A5" s="49" t="s">
        <v>360</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46" ht="6" customHeight="1"/>
    <row r="7" spans="1:46" ht="15" customHeight="1">
      <c r="A7" s="50" t="s">
        <v>185</v>
      </c>
      <c r="R7" s="438"/>
      <c r="S7" s="438"/>
      <c r="T7" s="438"/>
      <c r="U7" s="438"/>
      <c r="V7" s="438"/>
      <c r="W7" s="438"/>
      <c r="X7" s="438"/>
      <c r="Y7" s="438"/>
      <c r="Z7" s="438"/>
      <c r="AA7" s="0"/>
      <c r="AB7" s="0"/>
      <c r="AC7" s="553"/>
      <c r="AD7" s="553"/>
      <c r="AE7" s="553"/>
      <c r="AF7" s="553"/>
      <c r="AG7" s="553"/>
      <c r="AH7" s="553"/>
      <c r="AI7" s="553"/>
      <c r="AJ7" s="615"/>
    </row>
    <row r="8" spans="1:46" ht="6" customHeight="1"/>
    <row r="9" spans="1:46" s="44" customFormat="1" ht="12">
      <c r="A9" s="51" t="s">
        <v>10</v>
      </c>
      <c r="B9" s="135"/>
      <c r="C9" s="135"/>
      <c r="D9" s="135"/>
      <c r="E9" s="135"/>
      <c r="F9" s="316"/>
      <c r="G9" s="337" t="e">
        <f>IF(#REF!="","",#REF!)</f>
        <v>#REF!</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616"/>
    </row>
    <row r="10" spans="1:46" s="44" customFormat="1" ht="25.5" customHeight="1">
      <c r="A10" s="52" t="s">
        <v>24</v>
      </c>
      <c r="B10" s="136"/>
      <c r="C10" s="136"/>
      <c r="D10" s="136"/>
      <c r="E10" s="136"/>
      <c r="F10" s="317"/>
      <c r="G10" s="338" t="e">
        <f>IF(#REF!="","",#REF!)</f>
        <v>#REF!</v>
      </c>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617"/>
    </row>
    <row r="11" spans="1:46" s="44" customFormat="1" ht="12.75" customHeight="1">
      <c r="A11" s="53" t="s">
        <v>155</v>
      </c>
      <c r="B11" s="137"/>
      <c r="C11" s="137"/>
      <c r="D11" s="137"/>
      <c r="E11" s="137"/>
      <c r="F11" s="318"/>
      <c r="G11" s="339" t="s">
        <v>27</v>
      </c>
      <c r="H11" s="346" t="e">
        <f>IF(#REF!="","",#REF!)</f>
        <v>#REF!</v>
      </c>
      <c r="I11" s="346"/>
      <c r="J11" s="346"/>
      <c r="K11" s="346"/>
      <c r="L11" s="346"/>
      <c r="M11" s="6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618"/>
    </row>
    <row r="12" spans="1:46" s="44" customFormat="1" ht="16.5" customHeight="1">
      <c r="A12" s="54"/>
      <c r="B12" s="138"/>
      <c r="C12" s="138"/>
      <c r="D12" s="138"/>
      <c r="E12" s="138"/>
      <c r="F12" s="319"/>
      <c r="G12" s="340" t="e">
        <f>IF(#REF!="","",#REF!)</f>
        <v>#REF!</v>
      </c>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619"/>
    </row>
    <row r="13" spans="1:46" s="44" customFormat="1" ht="16.5" customHeight="1">
      <c r="A13" s="54"/>
      <c r="B13" s="138"/>
      <c r="C13" s="138"/>
      <c r="D13" s="138"/>
      <c r="E13" s="138"/>
      <c r="F13" s="319"/>
      <c r="G13" s="341" t="e">
        <f>IF(#REF!="","",#REF!)</f>
        <v>#REF!</v>
      </c>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620"/>
    </row>
    <row r="14" spans="1:46" s="44" customFormat="1" ht="12">
      <c r="A14" s="55" t="s">
        <v>10</v>
      </c>
      <c r="B14" s="139"/>
      <c r="C14" s="139"/>
      <c r="D14" s="139"/>
      <c r="E14" s="139"/>
      <c r="F14" s="320"/>
      <c r="G14" s="342" t="e">
        <f>IF(#REF!="","",#REF!)</f>
        <v>#REF!</v>
      </c>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621"/>
    </row>
    <row r="15" spans="1:46" s="44" customFormat="1" ht="25.5" customHeight="1">
      <c r="A15" s="54" t="s">
        <v>150</v>
      </c>
      <c r="B15" s="138"/>
      <c r="C15" s="138"/>
      <c r="D15" s="138"/>
      <c r="E15" s="138"/>
      <c r="F15" s="319"/>
      <c r="G15" s="343" t="e">
        <f>IF(#REF!="","",#REF!)</f>
        <v>#REF!</v>
      </c>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620"/>
    </row>
    <row r="16" spans="1:46" s="44" customFormat="1" ht="15" customHeight="1">
      <c r="A16" s="56" t="s">
        <v>153</v>
      </c>
      <c r="B16" s="56"/>
      <c r="C16" s="56"/>
      <c r="D16" s="56"/>
      <c r="E16" s="56"/>
      <c r="F16" s="56"/>
      <c r="G16" s="344" t="s">
        <v>4</v>
      </c>
      <c r="H16" s="347"/>
      <c r="I16" s="347"/>
      <c r="J16" s="347"/>
      <c r="K16" s="352" t="e">
        <f>IF(#REF!="","",#REF!)</f>
        <v>#REF!</v>
      </c>
      <c r="L16" s="352"/>
      <c r="M16" s="352"/>
      <c r="N16" s="352"/>
      <c r="O16" s="352"/>
      <c r="P16" s="347" t="s">
        <v>14</v>
      </c>
      <c r="Q16" s="347"/>
      <c r="R16" s="347"/>
      <c r="S16" s="347"/>
      <c r="T16" s="352" t="e">
        <f>IF(#REF!="","",#REF!)</f>
        <v>#REF!</v>
      </c>
      <c r="U16" s="352"/>
      <c r="V16" s="352"/>
      <c r="W16" s="352"/>
      <c r="X16" s="352"/>
      <c r="Y16" s="347" t="s">
        <v>152</v>
      </c>
      <c r="Z16" s="347"/>
      <c r="AA16" s="347"/>
      <c r="AB16" s="347"/>
      <c r="AC16" s="554" t="e">
        <f>IF(#REF!="","",#REF!)</f>
        <v>#REF!</v>
      </c>
      <c r="AD16" s="554"/>
      <c r="AE16" s="554"/>
      <c r="AF16" s="554"/>
      <c r="AG16" s="554"/>
      <c r="AH16" s="554"/>
      <c r="AI16" s="554"/>
      <c r="AJ16" s="554"/>
      <c r="AK16" s="44"/>
      <c r="AT16" s="762"/>
    </row>
    <row r="17" spans="1:46" s="44" customFormat="1" ht="12.7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623"/>
      <c r="AK17" s="44"/>
      <c r="AT17" s="762"/>
    </row>
    <row r="18" spans="1:46" s="44" customFormat="1" ht="3.75" customHeight="1">
      <c r="A18" s="58"/>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622"/>
      <c r="AK18" s="44"/>
      <c r="AT18" s="762"/>
    </row>
    <row r="19" spans="1:46" s="44" customFormat="1" ht="18" customHeight="1">
      <c r="A19" s="59" t="s">
        <v>303</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624"/>
      <c r="AK19" s="44"/>
      <c r="AL19" s="713" t="s">
        <v>173</v>
      </c>
      <c r="AM19" s="713" t="s">
        <v>353</v>
      </c>
      <c r="AT19" s="762"/>
    </row>
    <row r="20" spans="1:46" ht="18" customHeight="1">
      <c r="A20" s="60"/>
      <c r="B20" s="141"/>
      <c r="C20" s="219" t="s">
        <v>300</v>
      </c>
      <c r="D20" s="259"/>
      <c r="E20" s="259"/>
      <c r="F20" s="259"/>
      <c r="G20" s="259"/>
      <c r="H20" s="259"/>
      <c r="I20" s="259"/>
      <c r="J20" s="259"/>
      <c r="K20" s="259"/>
      <c r="L20" s="366"/>
      <c r="M20" s="383"/>
      <c r="N20" s="383"/>
      <c r="O20" s="383"/>
      <c r="P20" s="428"/>
      <c r="S20" s="449"/>
      <c r="T20" s="463" t="s">
        <v>301</v>
      </c>
      <c r="U20" s="475"/>
      <c r="V20" s="475"/>
      <c r="W20" s="475"/>
      <c r="X20" s="475"/>
      <c r="Y20" s="475"/>
      <c r="Z20" s="475"/>
      <c r="AA20" s="475"/>
      <c r="AB20" s="542"/>
      <c r="AC20" s="475"/>
      <c r="AD20" s="475"/>
      <c r="AE20" s="475"/>
      <c r="AF20" s="475"/>
      <c r="AG20" s="475"/>
      <c r="AH20" s="475"/>
      <c r="AI20" s="608"/>
      <c r="AJ20" s="625"/>
      <c r="AK20" s="44"/>
      <c r="AL20" s="713" t="b">
        <v>1</v>
      </c>
      <c r="AM20" s="713" t="b">
        <v>1</v>
      </c>
      <c r="AT20" s="763"/>
    </row>
    <row r="21" spans="1:46" ht="5.0999999999999996" customHeight="1">
      <c r="A21" s="60"/>
      <c r="B21" s="142"/>
      <c r="C21" s="0"/>
      <c r="D21" s="260"/>
      <c r="E21" s="0"/>
      <c r="F21" s="0"/>
      <c r="G21" s="0"/>
      <c r="H21" s="0"/>
      <c r="I21" s="0"/>
      <c r="J21" s="0"/>
      <c r="K21" s="0"/>
      <c r="L21" s="0"/>
      <c r="M21" s="188"/>
      <c r="N21" s="405"/>
      <c r="O21" s="405"/>
      <c r="P21" s="405"/>
      <c r="Q21" s="0"/>
      <c r="T21" s="0"/>
      <c r="U21" s="260"/>
      <c r="V21" s="0"/>
      <c r="W21" s="0"/>
      <c r="X21" s="0"/>
      <c r="Y21" s="0"/>
      <c r="Z21" s="0"/>
      <c r="AA21" s="0"/>
      <c r="AB21" s="0"/>
      <c r="AC21" s="405"/>
      <c r="AD21" s="0"/>
      <c r="AE21" s="0"/>
      <c r="AF21" s="0"/>
      <c r="AG21" s="0"/>
      <c r="AH21" s="0"/>
      <c r="AI21" s="0"/>
      <c r="AJ21" s="625"/>
      <c r="AT21" s="763"/>
    </row>
    <row r="22" spans="1:46" ht="3.75" customHeight="1">
      <c r="A22" s="61"/>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626"/>
      <c r="AK22" s="43"/>
      <c r="AT22" s="763"/>
    </row>
    <row r="23" spans="1:46" ht="13.5" customHeight="1">
      <c r="AK23" s="43"/>
      <c r="AT23" s="763"/>
    </row>
    <row r="24" spans="1:46" ht="15" customHeight="1">
      <c r="A24" s="62" t="s">
        <v>186</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K24" s="43"/>
      <c r="AT24" s="763"/>
    </row>
    <row r="25" spans="1:46" ht="15" customHeight="1">
      <c r="A25" s="63"/>
      <c r="B25" s="144" t="s">
        <v>47</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K25" s="43"/>
      <c r="AT25" s="763"/>
    </row>
    <row r="26" spans="1:46" ht="4.5" customHeight="1">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K26" s="43"/>
      <c r="AT26" s="763"/>
    </row>
    <row r="27" spans="1:46" ht="15" customHeight="1">
      <c r="A27" s="43" t="s">
        <v>361</v>
      </c>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K27" s="43"/>
      <c r="AT27" s="763"/>
    </row>
    <row r="28" spans="1:46" ht="21" customHeight="1">
      <c r="A28" s="64" t="s">
        <v>13</v>
      </c>
      <c r="B28" s="145" t="s">
        <v>174</v>
      </c>
      <c r="C28" s="145"/>
      <c r="D28" s="145"/>
      <c r="E28" s="145"/>
      <c r="F28" s="145"/>
      <c r="G28" s="145"/>
      <c r="H28" s="145"/>
      <c r="I28" s="145"/>
      <c r="J28" s="145"/>
      <c r="K28" s="145"/>
      <c r="L28" s="367"/>
      <c r="M28" s="384" t="s">
        <v>67</v>
      </c>
      <c r="N28" s="406" t="s">
        <v>262</v>
      </c>
      <c r="O28" s="239"/>
      <c r="P28" s="239"/>
      <c r="Q28" s="239"/>
      <c r="R28" s="239"/>
      <c r="S28" s="239"/>
      <c r="T28" s="239"/>
      <c r="U28" s="239"/>
      <c r="V28" s="239"/>
      <c r="W28" s="239"/>
      <c r="X28" s="239"/>
      <c r="Y28" s="239"/>
      <c r="Z28" s="239"/>
      <c r="AA28" s="239"/>
      <c r="AB28" s="239"/>
      <c r="AC28" s="239"/>
      <c r="AD28" s="239"/>
      <c r="AE28" s="239"/>
      <c r="AF28" s="239"/>
      <c r="AG28" s="239"/>
      <c r="AH28" s="239"/>
      <c r="AI28" s="239"/>
      <c r="AJ28" s="627"/>
      <c r="AK28" s="43"/>
      <c r="AT28" s="763"/>
    </row>
    <row r="29" spans="1:46" ht="21" customHeight="1">
      <c r="A29" s="65" t="s">
        <v>28</v>
      </c>
      <c r="B29" s="145" t="s">
        <v>184</v>
      </c>
      <c r="C29" s="220"/>
      <c r="D29" s="220"/>
      <c r="E29" s="220"/>
      <c r="F29" s="220"/>
      <c r="G29" s="220"/>
      <c r="H29" s="220"/>
      <c r="I29" s="220"/>
      <c r="J29" s="220"/>
      <c r="K29" s="220"/>
      <c r="L29" s="220"/>
      <c r="M29" s="385"/>
      <c r="N29" s="407"/>
      <c r="O29" s="422"/>
      <c r="P29" s="422"/>
      <c r="Q29" s="422"/>
      <c r="R29" s="422"/>
      <c r="S29" s="422"/>
      <c r="T29" s="422"/>
      <c r="U29" s="422"/>
      <c r="V29" s="422"/>
      <c r="W29" s="422"/>
      <c r="X29" s="422"/>
      <c r="Y29" s="422"/>
      <c r="Z29" s="422"/>
      <c r="AA29" s="422"/>
      <c r="AB29" s="422"/>
      <c r="AC29" s="422"/>
      <c r="AD29" s="422"/>
      <c r="AE29" s="422"/>
      <c r="AF29" s="422"/>
      <c r="AG29" s="422"/>
      <c r="AH29" s="422"/>
      <c r="AI29" s="422"/>
      <c r="AJ29" s="628"/>
      <c r="AK29" s="43"/>
      <c r="AT29" s="763"/>
    </row>
    <row r="30" spans="1:46" ht="21" customHeight="1">
      <c r="A30" s="65" t="s">
        <v>50</v>
      </c>
      <c r="B30" s="145" t="s">
        <v>48</v>
      </c>
      <c r="C30" s="220"/>
      <c r="D30" s="261">
        <f>IF($Y$4="","",$Y$4)</f>
        <v>3</v>
      </c>
      <c r="E30" s="261"/>
      <c r="F30" s="145" t="s">
        <v>314</v>
      </c>
      <c r="G30" s="220"/>
      <c r="H30" s="220"/>
      <c r="I30" s="220"/>
      <c r="J30" s="220"/>
      <c r="K30" s="220"/>
      <c r="L30" s="220"/>
      <c r="M30" s="220"/>
      <c r="N30" s="220"/>
      <c r="O30" s="220"/>
      <c r="P30" s="220"/>
      <c r="Q30" s="220"/>
      <c r="R30" s="220"/>
      <c r="S30" s="220"/>
      <c r="T30" s="220"/>
      <c r="U30" s="220"/>
      <c r="V30" s="220"/>
      <c r="W30" s="220"/>
      <c r="X30" s="220"/>
      <c r="Y30" s="220"/>
      <c r="Z30" s="220"/>
      <c r="AA30" s="220"/>
      <c r="AB30" s="543">
        <f>'別紙様式2-2 個表_処遇'!$O$5</f>
        <v>0</v>
      </c>
      <c r="AC30" s="555"/>
      <c r="AD30" s="555"/>
      <c r="AE30" s="555"/>
      <c r="AF30" s="555"/>
      <c r="AG30" s="555"/>
      <c r="AH30" s="555"/>
      <c r="AI30" s="261" t="s">
        <v>19</v>
      </c>
      <c r="AJ30" s="344"/>
      <c r="AK30" s="44"/>
      <c r="AT30" s="763"/>
    </row>
    <row r="31" spans="1:46" ht="21" customHeight="1">
      <c r="A31" s="66" t="s">
        <v>41</v>
      </c>
      <c r="B31" s="146" t="s">
        <v>203</v>
      </c>
      <c r="C31" s="221"/>
      <c r="D31" s="146"/>
      <c r="E31" s="146"/>
      <c r="F31" s="146"/>
      <c r="G31" s="146"/>
      <c r="H31" s="146"/>
      <c r="I31" s="146"/>
      <c r="J31" s="146"/>
      <c r="K31" s="146"/>
      <c r="L31" s="146"/>
      <c r="M31" s="146"/>
      <c r="N31" s="146"/>
      <c r="O31" s="146"/>
      <c r="P31" s="146"/>
      <c r="Q31" s="146"/>
      <c r="R31" s="146"/>
      <c r="S31" s="146"/>
      <c r="T31" s="146"/>
      <c r="U31" s="146"/>
      <c r="V31" s="146"/>
      <c r="W31" s="146"/>
      <c r="X31" s="146"/>
      <c r="Y31" s="146"/>
      <c r="Z31" s="520"/>
      <c r="AA31" s="531" t="s">
        <v>249</v>
      </c>
      <c r="AB31" s="544">
        <f>IFERROR(AB32-AB33,"")</f>
        <v>0</v>
      </c>
      <c r="AC31" s="556"/>
      <c r="AD31" s="556"/>
      <c r="AE31" s="556"/>
      <c r="AF31" s="556"/>
      <c r="AG31" s="556"/>
      <c r="AH31" s="556"/>
      <c r="AI31" s="261" t="s">
        <v>19</v>
      </c>
      <c r="AJ31" s="344"/>
      <c r="AK31" s="43" t="s">
        <v>215</v>
      </c>
      <c r="AL31" s="714" t="str">
        <f>IFERROR(IF(AND(ISNUMBER(AB31),ISNUMBER(AB30),AB31&gt;AB30),"○","☓"),"")</f>
        <v>☓</v>
      </c>
      <c r="AM31" s="725" t="s">
        <v>216</v>
      </c>
      <c r="AN31" s="733"/>
      <c r="AO31" s="733"/>
      <c r="AP31" s="733"/>
      <c r="AQ31" s="733"/>
      <c r="AR31" s="733"/>
      <c r="AS31" s="733"/>
      <c r="AT31" s="764"/>
    </row>
    <row r="32" spans="1:46" ht="21" customHeight="1">
      <c r="A32" s="67"/>
      <c r="B32" s="147" t="s">
        <v>317</v>
      </c>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545"/>
      <c r="AC32" s="557"/>
      <c r="AD32" s="557"/>
      <c r="AE32" s="557"/>
      <c r="AF32" s="557"/>
      <c r="AG32" s="557"/>
      <c r="AH32" s="594"/>
      <c r="AI32" s="182" t="s">
        <v>19</v>
      </c>
      <c r="AJ32" s="629"/>
      <c r="AK32" s="43"/>
      <c r="AT32" s="763"/>
    </row>
    <row r="33" spans="1:46" ht="21" customHeight="1">
      <c r="A33" s="68"/>
      <c r="B33" s="148" t="s">
        <v>318</v>
      </c>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546">
        <f>AB34-AB35-AB36-AB37</f>
        <v>0</v>
      </c>
      <c r="AC33" s="558"/>
      <c r="AD33" s="558"/>
      <c r="AE33" s="558"/>
      <c r="AF33" s="558"/>
      <c r="AG33" s="558"/>
      <c r="AH33" s="558"/>
      <c r="AI33" s="609" t="s">
        <v>19</v>
      </c>
      <c r="AJ33" s="630"/>
      <c r="AK33" s="43"/>
      <c r="AT33" s="763"/>
    </row>
    <row r="34" spans="1:46" ht="21" customHeight="1">
      <c r="A34" s="69"/>
      <c r="B34" s="149"/>
      <c r="C34" s="224" t="s">
        <v>319</v>
      </c>
      <c r="D34" s="224"/>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545"/>
      <c r="AC34" s="557"/>
      <c r="AD34" s="557"/>
      <c r="AE34" s="557"/>
      <c r="AF34" s="557"/>
      <c r="AG34" s="557"/>
      <c r="AH34" s="594"/>
      <c r="AI34" s="610" t="s">
        <v>19</v>
      </c>
      <c r="AJ34" s="631"/>
      <c r="AK34" s="44"/>
      <c r="AT34" s="763"/>
    </row>
    <row r="35" spans="1:46" ht="21" customHeight="1">
      <c r="A35" s="69"/>
      <c r="B35" s="149"/>
      <c r="C35" s="225" t="s">
        <v>341</v>
      </c>
      <c r="D35" s="22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545"/>
      <c r="AC35" s="559"/>
      <c r="AD35" s="559"/>
      <c r="AE35" s="559"/>
      <c r="AF35" s="559"/>
      <c r="AG35" s="559"/>
      <c r="AH35" s="595"/>
      <c r="AI35" s="182" t="s">
        <v>19</v>
      </c>
      <c r="AJ35" s="629"/>
      <c r="AK35" s="44"/>
      <c r="AT35" s="763"/>
    </row>
    <row r="36" spans="1:46" ht="30" customHeight="1">
      <c r="A36" s="69"/>
      <c r="B36" s="149"/>
      <c r="C36" s="226" t="s">
        <v>344</v>
      </c>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532"/>
      <c r="AB36" s="547"/>
      <c r="AC36" s="560"/>
      <c r="AD36" s="560"/>
      <c r="AE36" s="560"/>
      <c r="AF36" s="560"/>
      <c r="AG36" s="560"/>
      <c r="AH36" s="596"/>
      <c r="AI36" s="182" t="s">
        <v>19</v>
      </c>
      <c r="AJ36" s="629"/>
      <c r="AK36" s="44"/>
      <c r="AT36" s="763"/>
    </row>
    <row r="37" spans="1:46" ht="21" customHeight="1">
      <c r="A37" s="70"/>
      <c r="B37" s="150"/>
      <c r="C37" s="227" t="s">
        <v>320</v>
      </c>
      <c r="D37" s="227"/>
      <c r="E37" s="287"/>
      <c r="F37" s="287"/>
      <c r="G37" s="287"/>
      <c r="H37" s="287"/>
      <c r="I37" s="287"/>
      <c r="J37" s="287"/>
      <c r="K37" s="287"/>
      <c r="L37" s="287"/>
      <c r="M37" s="286"/>
      <c r="N37" s="286"/>
      <c r="O37" s="286"/>
      <c r="P37" s="286"/>
      <c r="Q37" s="286"/>
      <c r="R37" s="286"/>
      <c r="S37" s="286"/>
      <c r="T37" s="286"/>
      <c r="U37" s="229"/>
      <c r="V37" s="479"/>
      <c r="W37" s="479"/>
      <c r="X37" s="479"/>
      <c r="Y37" s="479"/>
      <c r="Z37" s="521"/>
      <c r="AA37" s="521"/>
      <c r="AB37" s="548">
        <v>0</v>
      </c>
      <c r="AC37" s="561"/>
      <c r="AD37" s="561"/>
      <c r="AE37" s="561"/>
      <c r="AF37" s="561"/>
      <c r="AG37" s="561"/>
      <c r="AH37" s="597"/>
      <c r="AI37" s="611" t="s">
        <v>19</v>
      </c>
      <c r="AJ37" s="632"/>
      <c r="AK37" s="44"/>
      <c r="AT37" s="763"/>
    </row>
    <row r="38" spans="1:46" s="44" customFormat="1" ht="21" customHeight="1">
      <c r="A38" s="64" t="s">
        <v>99</v>
      </c>
      <c r="B38" s="151" t="s">
        <v>12</v>
      </c>
      <c r="C38" s="151"/>
      <c r="D38" s="151"/>
      <c r="E38" s="151"/>
      <c r="F38" s="151"/>
      <c r="G38" s="151"/>
      <c r="H38" s="151"/>
      <c r="I38" s="151"/>
      <c r="J38" s="151"/>
      <c r="K38" s="151"/>
      <c r="L38" s="368"/>
      <c r="M38" s="386"/>
      <c r="N38" s="408" t="s">
        <v>48</v>
      </c>
      <c r="O38" s="408"/>
      <c r="P38" s="429"/>
      <c r="Q38" s="429"/>
      <c r="R38" s="408" t="s">
        <v>11</v>
      </c>
      <c r="S38" s="429"/>
      <c r="T38" s="429"/>
      <c r="U38" s="408" t="s">
        <v>29</v>
      </c>
      <c r="V38" s="480" t="s">
        <v>31</v>
      </c>
      <c r="W38" s="480"/>
      <c r="X38" s="408" t="s">
        <v>48</v>
      </c>
      <c r="Y38" s="408"/>
      <c r="Z38" s="429"/>
      <c r="AA38" s="429"/>
      <c r="AB38" s="408" t="s">
        <v>11</v>
      </c>
      <c r="AC38" s="429"/>
      <c r="AD38" s="429"/>
      <c r="AE38" s="408" t="s">
        <v>29</v>
      </c>
      <c r="AF38" s="408"/>
      <c r="AG38" s="408"/>
      <c r="AH38" s="480"/>
      <c r="AI38" s="480"/>
      <c r="AJ38" s="412"/>
      <c r="AK38" s="44"/>
    </row>
    <row r="39" spans="1:46" ht="6.75" customHeight="1">
      <c r="A39" s="71"/>
      <c r="B39" s="152"/>
      <c r="C39" s="152"/>
      <c r="D39" s="152"/>
      <c r="E39" s="152"/>
      <c r="F39" s="152"/>
      <c r="G39" s="152"/>
      <c r="H39" s="152"/>
      <c r="I39" s="152"/>
      <c r="J39" s="152"/>
      <c r="K39" s="152"/>
      <c r="L39" s="152"/>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633"/>
      <c r="AK39" s="43"/>
      <c r="AT39" s="763"/>
    </row>
    <row r="40" spans="1:46" ht="13.5" customHeight="1">
      <c r="A40" s="72" t="s">
        <v>109</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634"/>
      <c r="AK40" s="43"/>
      <c r="AT40" s="763"/>
    </row>
    <row r="41" spans="1:46" ht="24" customHeight="1">
      <c r="A41" s="73" t="s">
        <v>110</v>
      </c>
      <c r="B41" s="154" t="s">
        <v>362</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43"/>
      <c r="AL41" s="714" t="str">
        <f>IFERROR(IF(AND(ISNUMBER(P38),ISNUMBER(Z38),ISNUMBER(S38),ISNUMBER(AC38),P38=Y$4,Z38=P38+1,S38=4,AC38=3),"○","！"),"")</f>
        <v>！</v>
      </c>
      <c r="AM41" s="725"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733"/>
      <c r="AO41" s="733"/>
      <c r="AP41" s="733"/>
      <c r="AQ41" s="733"/>
      <c r="AR41" s="733"/>
      <c r="AS41" s="733"/>
      <c r="AT41" s="764"/>
    </row>
    <row r="42" spans="1:46" ht="24" customHeight="1">
      <c r="A42" s="73" t="s">
        <v>110</v>
      </c>
      <c r="B42" s="155" t="s">
        <v>343</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43"/>
      <c r="AL42" s="715"/>
      <c r="AM42" s="726"/>
      <c r="AN42" s="726"/>
      <c r="AO42" s="726"/>
      <c r="AP42" s="726"/>
      <c r="AQ42" s="726"/>
      <c r="AR42" s="726"/>
      <c r="AS42" s="726"/>
      <c r="AT42" s="765"/>
    </row>
    <row r="43" spans="1:46" s="45" customFormat="1" ht="36" customHeight="1">
      <c r="A43" s="73" t="s">
        <v>110</v>
      </c>
      <c r="B43" s="156" t="s">
        <v>313</v>
      </c>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43"/>
      <c r="AT43" s="766"/>
    </row>
    <row r="44" spans="1:46" s="45" customFormat="1" ht="45" customHeight="1">
      <c r="A44" s="73" t="s">
        <v>110</v>
      </c>
      <c r="B44" s="155" t="s">
        <v>375</v>
      </c>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43"/>
      <c r="AT44" s="766"/>
    </row>
    <row r="45" spans="1:46" s="45" customFormat="1" ht="15" customHeight="1">
      <c r="A45" s="73"/>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6"/>
      <c r="AK45" s="43"/>
      <c r="AT45" s="766"/>
    </row>
    <row r="46" spans="1:46" ht="4.5" customHeight="1">
      <c r="B46" s="44"/>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K46" s="43"/>
      <c r="AT46" s="763"/>
    </row>
    <row r="47" spans="1:46" ht="15" customHeight="1">
      <c r="A47" s="43" t="s">
        <v>59</v>
      </c>
      <c r="B47" s="44"/>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K47" s="43"/>
      <c r="AT47" s="763"/>
    </row>
    <row r="48" spans="1:46" ht="21" customHeight="1">
      <c r="A48" s="64" t="s">
        <v>13</v>
      </c>
      <c r="B48" s="145" t="s">
        <v>174</v>
      </c>
      <c r="C48" s="145"/>
      <c r="D48" s="145"/>
      <c r="E48" s="145"/>
      <c r="F48" s="145"/>
      <c r="G48" s="145"/>
      <c r="H48" s="145"/>
      <c r="I48" s="145"/>
      <c r="J48" s="145"/>
      <c r="K48" s="145"/>
      <c r="L48" s="367"/>
      <c r="M48" s="384" t="s">
        <v>67</v>
      </c>
      <c r="N48" s="406" t="s">
        <v>262</v>
      </c>
      <c r="O48" s="239"/>
      <c r="P48" s="239"/>
      <c r="Q48" s="239"/>
      <c r="R48" s="239"/>
      <c r="S48" s="239"/>
      <c r="T48" s="239"/>
      <c r="U48" s="239"/>
      <c r="V48" s="239"/>
      <c r="W48" s="239"/>
      <c r="X48" s="239"/>
      <c r="Y48" s="239"/>
      <c r="Z48" s="239"/>
      <c r="AA48" s="239"/>
      <c r="AB48" s="239"/>
      <c r="AC48" s="239"/>
      <c r="AD48" s="239"/>
      <c r="AE48" s="239"/>
      <c r="AF48" s="239"/>
      <c r="AG48" s="239"/>
      <c r="AH48" s="239"/>
      <c r="AI48" s="239"/>
      <c r="AJ48" s="627"/>
      <c r="AK48" s="43"/>
      <c r="AT48" s="763"/>
    </row>
    <row r="49" spans="1:46" ht="21" customHeight="1">
      <c r="A49" s="65" t="s">
        <v>28</v>
      </c>
      <c r="B49" s="145" t="s">
        <v>184</v>
      </c>
      <c r="C49" s="220"/>
      <c r="D49" s="220"/>
      <c r="E49" s="220"/>
      <c r="F49" s="220"/>
      <c r="G49" s="220"/>
      <c r="H49" s="220"/>
      <c r="I49" s="220"/>
      <c r="J49" s="220"/>
      <c r="K49" s="220"/>
      <c r="L49" s="220"/>
      <c r="M49" s="385"/>
      <c r="N49" s="407"/>
      <c r="O49" s="422"/>
      <c r="P49" s="422"/>
      <c r="Q49" s="422"/>
      <c r="R49" s="422"/>
      <c r="S49" s="422"/>
      <c r="T49" s="422"/>
      <c r="U49" s="422"/>
      <c r="V49" s="422"/>
      <c r="W49" s="422"/>
      <c r="X49" s="422"/>
      <c r="Y49" s="422"/>
      <c r="Z49" s="422"/>
      <c r="AA49" s="422"/>
      <c r="AB49" s="422"/>
      <c r="AC49" s="422"/>
      <c r="AD49" s="422"/>
      <c r="AE49" s="422"/>
      <c r="AF49" s="422"/>
      <c r="AG49" s="422"/>
      <c r="AH49" s="422"/>
      <c r="AI49" s="422"/>
      <c r="AJ49" s="628"/>
      <c r="AK49" s="43"/>
      <c r="AT49" s="763"/>
    </row>
    <row r="50" spans="1:46" ht="21" customHeight="1">
      <c r="A50" s="65" t="s">
        <v>50</v>
      </c>
      <c r="B50" s="145" t="s">
        <v>48</v>
      </c>
      <c r="C50" s="220"/>
      <c r="D50" s="261">
        <f>IF($Y$4="","",$Y$4)</f>
        <v>3</v>
      </c>
      <c r="E50" s="261"/>
      <c r="F50" s="145" t="s">
        <v>314</v>
      </c>
      <c r="G50" s="220"/>
      <c r="H50" s="220"/>
      <c r="I50" s="220"/>
      <c r="J50" s="220"/>
      <c r="K50" s="220"/>
      <c r="L50" s="220"/>
      <c r="M50" s="220"/>
      <c r="N50" s="220"/>
      <c r="O50" s="220"/>
      <c r="P50" s="220"/>
      <c r="Q50" s="220"/>
      <c r="R50" s="220"/>
      <c r="S50" s="220"/>
      <c r="T50" s="220"/>
      <c r="U50" s="220"/>
      <c r="V50" s="220"/>
      <c r="W50" s="220"/>
      <c r="X50" s="220"/>
      <c r="Y50" s="220"/>
      <c r="Z50" s="220"/>
      <c r="AA50" s="220"/>
      <c r="AB50" s="543">
        <f>'別紙様式2-2 個表_処遇'!$O$5</f>
        <v>0</v>
      </c>
      <c r="AC50" s="555"/>
      <c r="AD50" s="555"/>
      <c r="AE50" s="555"/>
      <c r="AF50" s="555"/>
      <c r="AG50" s="555"/>
      <c r="AH50" s="555"/>
      <c r="AI50" s="261" t="s">
        <v>19</v>
      </c>
      <c r="AJ50" s="344"/>
      <c r="AK50" s="44"/>
      <c r="AT50" s="763"/>
    </row>
    <row r="51" spans="1:46" ht="21" customHeight="1">
      <c r="A51" s="66" t="s">
        <v>41</v>
      </c>
      <c r="B51" s="146" t="s">
        <v>203</v>
      </c>
      <c r="C51" s="221"/>
      <c r="D51" s="146"/>
      <c r="E51" s="146"/>
      <c r="F51" s="146"/>
      <c r="G51" s="146"/>
      <c r="H51" s="146"/>
      <c r="I51" s="146"/>
      <c r="J51" s="146"/>
      <c r="K51" s="146"/>
      <c r="L51" s="146"/>
      <c r="M51" s="146"/>
      <c r="N51" s="146"/>
      <c r="O51" s="146"/>
      <c r="P51" s="146"/>
      <c r="Q51" s="146"/>
      <c r="R51" s="146"/>
      <c r="S51" s="146"/>
      <c r="T51" s="146"/>
      <c r="U51" s="146"/>
      <c r="V51" s="146"/>
      <c r="W51" s="146"/>
      <c r="X51" s="146"/>
      <c r="Y51" s="146"/>
      <c r="Z51" s="520"/>
      <c r="AA51" s="531" t="s">
        <v>249</v>
      </c>
      <c r="AB51" s="544">
        <f>IFERROR(AB52-AB53,"")</f>
        <v>24674000</v>
      </c>
      <c r="AC51" s="556"/>
      <c r="AD51" s="556"/>
      <c r="AE51" s="556"/>
      <c r="AF51" s="556"/>
      <c r="AG51" s="556"/>
      <c r="AH51" s="556"/>
      <c r="AI51" s="261" t="s">
        <v>19</v>
      </c>
      <c r="AJ51" s="344"/>
      <c r="AK51" s="43" t="s">
        <v>215</v>
      </c>
      <c r="AL51" s="714" t="str">
        <f>IFERROR(IF(AND(ISNUMBER(AB51),ISNUMBER(AB50),AB51&gt;AB50),"○","☓"),"")</f>
        <v>○</v>
      </c>
      <c r="AM51" s="725" t="s">
        <v>216</v>
      </c>
      <c r="AN51" s="733"/>
      <c r="AO51" s="733"/>
      <c r="AP51" s="733"/>
      <c r="AQ51" s="733"/>
      <c r="AR51" s="733"/>
      <c r="AS51" s="733"/>
      <c r="AT51" s="764"/>
    </row>
    <row r="52" spans="1:46" ht="25.15" customHeight="1">
      <c r="A52" s="67"/>
      <c r="B52" s="157" t="s">
        <v>346</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545">
        <v>230800000</v>
      </c>
      <c r="AC52" s="557"/>
      <c r="AD52" s="557"/>
      <c r="AE52" s="557"/>
      <c r="AF52" s="557"/>
      <c r="AG52" s="557"/>
      <c r="AH52" s="594"/>
      <c r="AI52" s="182" t="s">
        <v>19</v>
      </c>
      <c r="AJ52" s="629"/>
      <c r="AK52" s="43"/>
      <c r="AT52" s="763"/>
    </row>
    <row r="53" spans="1:46" ht="25.15" customHeight="1">
      <c r="A53" s="68"/>
      <c r="B53" s="148" t="s">
        <v>137</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546">
        <f>AB54-AB55-AB56-AB57</f>
        <v>206126000</v>
      </c>
      <c r="AC53" s="558"/>
      <c r="AD53" s="558"/>
      <c r="AE53" s="558"/>
      <c r="AF53" s="558"/>
      <c r="AG53" s="558"/>
      <c r="AH53" s="558"/>
      <c r="AI53" s="609" t="s">
        <v>19</v>
      </c>
      <c r="AJ53" s="630"/>
      <c r="AK53" s="43"/>
      <c r="AT53" s="763"/>
    </row>
    <row r="54" spans="1:46" ht="21" customHeight="1">
      <c r="A54" s="69"/>
      <c r="B54" s="149"/>
      <c r="C54" s="224" t="s">
        <v>347</v>
      </c>
      <c r="D54" s="22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545">
        <v>234350000</v>
      </c>
      <c r="AC54" s="557"/>
      <c r="AD54" s="557"/>
      <c r="AE54" s="557"/>
      <c r="AF54" s="557"/>
      <c r="AG54" s="557"/>
      <c r="AH54" s="594"/>
      <c r="AI54" s="610" t="s">
        <v>19</v>
      </c>
      <c r="AJ54" s="631"/>
      <c r="AK54" s="44"/>
      <c r="AT54" s="763"/>
    </row>
    <row r="55" spans="1:46" ht="21" customHeight="1">
      <c r="A55" s="69"/>
      <c r="B55" s="149"/>
      <c r="C55" s="225" t="s">
        <v>341</v>
      </c>
      <c r="D55" s="225"/>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545">
        <v>24240000</v>
      </c>
      <c r="AC55" s="559"/>
      <c r="AD55" s="559"/>
      <c r="AE55" s="559"/>
      <c r="AF55" s="559"/>
      <c r="AG55" s="559"/>
      <c r="AH55" s="595"/>
      <c r="AI55" s="182" t="s">
        <v>19</v>
      </c>
      <c r="AJ55" s="629"/>
      <c r="AK55" s="44"/>
      <c r="AT55" s="763"/>
    </row>
    <row r="56" spans="1:46" ht="21" customHeight="1">
      <c r="A56" s="69"/>
      <c r="B56" s="149"/>
      <c r="C56" s="226" t="s">
        <v>71</v>
      </c>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532"/>
      <c r="AB56" s="547">
        <v>3984000</v>
      </c>
      <c r="AC56" s="560"/>
      <c r="AD56" s="560"/>
      <c r="AE56" s="560"/>
      <c r="AF56" s="560"/>
      <c r="AG56" s="560"/>
      <c r="AH56" s="596"/>
      <c r="AI56" s="182" t="s">
        <v>19</v>
      </c>
      <c r="AJ56" s="629"/>
      <c r="AK56" s="44"/>
      <c r="AT56" s="763"/>
    </row>
    <row r="57" spans="1:46" ht="21" customHeight="1">
      <c r="A57" s="70"/>
      <c r="B57" s="150"/>
      <c r="C57" s="227" t="s">
        <v>320</v>
      </c>
      <c r="D57" s="227"/>
      <c r="E57" s="287"/>
      <c r="F57" s="287"/>
      <c r="G57" s="287"/>
      <c r="H57" s="287"/>
      <c r="I57" s="287"/>
      <c r="J57" s="287"/>
      <c r="K57" s="287"/>
      <c r="L57" s="287"/>
      <c r="M57" s="286"/>
      <c r="N57" s="286"/>
      <c r="O57" s="286"/>
      <c r="P57" s="286"/>
      <c r="Q57" s="286"/>
      <c r="R57" s="286"/>
      <c r="S57" s="286"/>
      <c r="T57" s="286"/>
      <c r="U57" s="229"/>
      <c r="V57" s="479"/>
      <c r="W57" s="479"/>
      <c r="X57" s="479"/>
      <c r="Y57" s="479"/>
      <c r="Z57" s="521"/>
      <c r="AA57" s="521"/>
      <c r="AB57" s="548"/>
      <c r="AC57" s="561"/>
      <c r="AD57" s="561"/>
      <c r="AE57" s="561"/>
      <c r="AF57" s="561"/>
      <c r="AG57" s="561"/>
      <c r="AH57" s="597"/>
      <c r="AI57" s="611" t="s">
        <v>19</v>
      </c>
      <c r="AJ57" s="632"/>
      <c r="AK57" s="44"/>
      <c r="AT57" s="763"/>
    </row>
    <row r="58" spans="1:46" s="44" customFormat="1" ht="21" customHeight="1">
      <c r="A58" s="64" t="s">
        <v>99</v>
      </c>
      <c r="B58" s="151" t="s">
        <v>12</v>
      </c>
      <c r="C58" s="151"/>
      <c r="D58" s="151"/>
      <c r="E58" s="151"/>
      <c r="F58" s="151"/>
      <c r="G58" s="151"/>
      <c r="H58" s="151"/>
      <c r="I58" s="151"/>
      <c r="J58" s="151"/>
      <c r="K58" s="151"/>
      <c r="L58" s="368"/>
      <c r="M58" s="386"/>
      <c r="N58" s="408" t="s">
        <v>48</v>
      </c>
      <c r="O58" s="408"/>
      <c r="P58" s="429">
        <v>3</v>
      </c>
      <c r="Q58" s="429"/>
      <c r="R58" s="408" t="s">
        <v>11</v>
      </c>
      <c r="S58" s="429">
        <v>4</v>
      </c>
      <c r="T58" s="429"/>
      <c r="U58" s="408" t="s">
        <v>29</v>
      </c>
      <c r="V58" s="480" t="s">
        <v>31</v>
      </c>
      <c r="W58" s="480"/>
      <c r="X58" s="408" t="s">
        <v>48</v>
      </c>
      <c r="Y58" s="408"/>
      <c r="Z58" s="429">
        <v>4</v>
      </c>
      <c r="AA58" s="429"/>
      <c r="AB58" s="408" t="s">
        <v>11</v>
      </c>
      <c r="AC58" s="429">
        <v>3</v>
      </c>
      <c r="AD58" s="429"/>
      <c r="AE58" s="408" t="s">
        <v>29</v>
      </c>
      <c r="AF58" s="408"/>
      <c r="AG58" s="408"/>
      <c r="AH58" s="480"/>
      <c r="AI58" s="480"/>
      <c r="AJ58" s="412"/>
      <c r="AK58" s="44"/>
    </row>
    <row r="59" spans="1:46" ht="6.75" customHeight="1">
      <c r="A59" s="71"/>
      <c r="B59" s="152"/>
      <c r="C59" s="152"/>
      <c r="D59" s="152"/>
      <c r="E59" s="152"/>
      <c r="F59" s="152"/>
      <c r="G59" s="152"/>
      <c r="H59" s="152"/>
      <c r="I59" s="152"/>
      <c r="J59" s="152"/>
      <c r="K59" s="152"/>
      <c r="L59" s="152"/>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633"/>
      <c r="AK59" s="43"/>
      <c r="AT59" s="763"/>
    </row>
    <row r="60" spans="1:46" ht="13.5" customHeight="1">
      <c r="A60" s="72" t="s">
        <v>109</v>
      </c>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634"/>
      <c r="AK60" s="43"/>
      <c r="AT60" s="763"/>
    </row>
    <row r="61" spans="1:46" ht="34.9" customHeight="1">
      <c r="A61" s="73" t="s">
        <v>110</v>
      </c>
      <c r="B61" s="158" t="s">
        <v>230</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43"/>
      <c r="AL61" s="714" t="str">
        <f>IFERROR(IF(AND(ISNUMBER(P58),ISNUMBER(Z58),ISNUMBER(S58),ISNUMBER(AC58),P58=Y$4,Z58=P58+1,S58=4,AC58=3),"○","！"),"")</f>
        <v>○</v>
      </c>
      <c r="AM61" s="725"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733"/>
      <c r="AO61" s="733"/>
      <c r="AP61" s="733"/>
      <c r="AQ61" s="733"/>
      <c r="AR61" s="733"/>
      <c r="AS61" s="733"/>
      <c r="AT61" s="764"/>
    </row>
    <row r="62" spans="1:46" ht="24" customHeight="1">
      <c r="A62" s="73" t="s">
        <v>110</v>
      </c>
      <c r="B62" s="158" t="s">
        <v>349</v>
      </c>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43"/>
    </row>
    <row r="63" spans="1:46" ht="24" customHeight="1">
      <c r="A63" s="73" t="s">
        <v>110</v>
      </c>
      <c r="B63" s="156" t="s">
        <v>236</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43"/>
      <c r="AT63" s="763"/>
    </row>
    <row r="64" spans="1:46" s="45" customFormat="1" ht="36" customHeight="1">
      <c r="A64" s="73" t="s">
        <v>110</v>
      </c>
      <c r="B64" s="156" t="s">
        <v>350</v>
      </c>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43"/>
      <c r="AT64" s="766"/>
    </row>
    <row r="65" spans="1:46" s="45" customFormat="1" ht="45" customHeight="1">
      <c r="A65" s="73" t="s">
        <v>110</v>
      </c>
      <c r="B65" s="158" t="s">
        <v>302</v>
      </c>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43"/>
      <c r="AT65" s="766"/>
    </row>
    <row r="66" spans="1:46" s="45" customFormat="1" ht="15" customHeight="1">
      <c r="A66" s="73"/>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6"/>
      <c r="AK66" s="43"/>
      <c r="AT66" s="766"/>
    </row>
    <row r="67" spans="1:46" ht="15" customHeight="1">
      <c r="A67" s="43" t="s">
        <v>26</v>
      </c>
      <c r="B67" s="44"/>
      <c r="C67" s="45"/>
      <c r="D67" s="45"/>
      <c r="E67" s="45"/>
      <c r="F67" s="45"/>
      <c r="G67" s="45"/>
      <c r="H67" s="45"/>
      <c r="I67" s="45"/>
      <c r="J67" s="45"/>
      <c r="K67" s="45"/>
      <c r="L67" s="45"/>
      <c r="M67" s="45"/>
      <c r="N67" s="45"/>
      <c r="O67" s="45"/>
      <c r="P67" s="45"/>
      <c r="Q67" s="45"/>
      <c r="R67" s="45"/>
      <c r="S67" s="45"/>
      <c r="T67" s="45"/>
      <c r="U67" s="45"/>
      <c r="V67" s="45"/>
      <c r="W67" s="45"/>
      <c r="X67" s="45"/>
      <c r="Y67" s="370"/>
      <c r="Z67" s="45"/>
      <c r="AA67" s="45"/>
      <c r="AB67" s="45"/>
      <c r="AC67" s="45"/>
      <c r="AD67" s="45"/>
      <c r="AE67" s="45"/>
      <c r="AF67" s="45"/>
      <c r="AG67" s="45"/>
      <c r="AH67" s="45"/>
      <c r="AI67" s="45"/>
      <c r="AK67" s="43"/>
      <c r="AT67" s="763"/>
    </row>
    <row r="68" spans="1:46" ht="21" customHeight="1">
      <c r="A68" s="64" t="s">
        <v>13</v>
      </c>
      <c r="B68" s="145" t="s">
        <v>234</v>
      </c>
      <c r="C68" s="145"/>
      <c r="D68" s="145"/>
      <c r="E68" s="145"/>
      <c r="F68" s="145"/>
      <c r="G68" s="145"/>
      <c r="H68" s="145"/>
      <c r="I68" s="145"/>
      <c r="J68" s="145"/>
      <c r="K68" s="145"/>
      <c r="L68" s="369" t="s">
        <v>67</v>
      </c>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635"/>
      <c r="AK68" s="43"/>
      <c r="AT68" s="763"/>
    </row>
    <row r="69" spans="1:46" ht="21" customHeight="1">
      <c r="A69" s="64" t="s">
        <v>28</v>
      </c>
      <c r="B69" s="159" t="s">
        <v>286</v>
      </c>
      <c r="C69" s="159"/>
      <c r="D69" s="159"/>
      <c r="E69" s="159"/>
      <c r="F69" s="159"/>
      <c r="G69" s="159"/>
      <c r="H69" s="159"/>
      <c r="I69" s="159"/>
      <c r="J69" s="159"/>
      <c r="K69" s="159"/>
      <c r="L69" s="369"/>
      <c r="M69" s="388" t="s">
        <v>55</v>
      </c>
      <c r="N69" s="374"/>
      <c r="O69" s="374"/>
      <c r="P69" s="374"/>
      <c r="Q69" s="374"/>
      <c r="R69" s="374"/>
      <c r="S69" s="374"/>
      <c r="T69" s="374"/>
      <c r="U69" s="374"/>
      <c r="V69" s="374"/>
      <c r="W69" s="374"/>
      <c r="X69" s="374"/>
      <c r="Y69" s="374"/>
      <c r="Z69" s="374"/>
      <c r="AA69" s="374"/>
      <c r="AB69" s="374"/>
      <c r="AC69" s="374"/>
      <c r="AD69" s="374"/>
      <c r="AE69" s="374"/>
      <c r="AF69" s="374"/>
      <c r="AG69" s="374"/>
      <c r="AH69" s="374"/>
      <c r="AI69" s="374"/>
      <c r="AJ69" s="636"/>
      <c r="AK69" s="43"/>
      <c r="AL69" s="181"/>
      <c r="AT69" s="763"/>
    </row>
    <row r="70" spans="1:46" ht="21" customHeight="1">
      <c r="A70" s="65" t="s">
        <v>50</v>
      </c>
      <c r="B70" s="145" t="s">
        <v>250</v>
      </c>
      <c r="C70" s="145"/>
      <c r="D70" s="145"/>
      <c r="E70" s="145"/>
      <c r="F70" s="145"/>
      <c r="G70" s="145"/>
      <c r="H70" s="145"/>
      <c r="I70" s="145"/>
      <c r="J70" s="145"/>
      <c r="K70" s="145"/>
      <c r="L70" s="369"/>
      <c r="M70" s="389"/>
      <c r="N70" s="389"/>
      <c r="O70" s="389"/>
      <c r="P70" s="389"/>
      <c r="Q70" s="389"/>
      <c r="R70" s="389"/>
      <c r="S70" s="389"/>
      <c r="T70" s="389"/>
      <c r="U70" s="389"/>
      <c r="V70" s="389"/>
      <c r="W70" s="389"/>
      <c r="X70" s="389"/>
      <c r="Y70" s="389"/>
      <c r="Z70" s="389"/>
      <c r="AA70" s="389"/>
      <c r="AB70" s="374"/>
      <c r="AC70" s="374"/>
      <c r="AD70" s="374"/>
      <c r="AE70" s="374"/>
      <c r="AF70" s="374"/>
      <c r="AG70" s="374"/>
      <c r="AH70" s="374"/>
      <c r="AI70" s="374"/>
      <c r="AJ70" s="637"/>
      <c r="AK70" s="43"/>
      <c r="AT70" s="763"/>
    </row>
    <row r="71" spans="1:46" ht="21" customHeight="1">
      <c r="A71" s="74" t="s">
        <v>41</v>
      </c>
      <c r="B71" s="160" t="s">
        <v>48</v>
      </c>
      <c r="C71" s="160"/>
      <c r="D71" s="261">
        <f>IF($Y$4="","",$Y$4)</f>
        <v>3</v>
      </c>
      <c r="E71" s="261"/>
      <c r="F71" s="160" t="s">
        <v>322</v>
      </c>
      <c r="G71" s="160"/>
      <c r="H71" s="160"/>
      <c r="I71" s="160"/>
      <c r="J71" s="160"/>
      <c r="K71" s="160"/>
      <c r="L71" s="370"/>
      <c r="M71" s="160"/>
      <c r="N71" s="160"/>
      <c r="O71" s="326"/>
      <c r="P71" s="326"/>
      <c r="Q71" s="160"/>
      <c r="R71" s="326"/>
      <c r="S71" s="326"/>
      <c r="T71" s="343"/>
      <c r="U71" s="160"/>
      <c r="V71" s="160"/>
      <c r="W71" s="221"/>
      <c r="X71" s="160"/>
      <c r="Y71" s="98"/>
      <c r="Z71" s="182"/>
      <c r="AA71" s="182"/>
      <c r="AB71" s="549">
        <f>'別紙様式2-3 個表_特定'!O5</f>
        <v>0</v>
      </c>
      <c r="AC71" s="562"/>
      <c r="AD71" s="562"/>
      <c r="AE71" s="562"/>
      <c r="AF71" s="562"/>
      <c r="AG71" s="562"/>
      <c r="AH71" s="562"/>
      <c r="AI71" s="261" t="s">
        <v>19</v>
      </c>
      <c r="AJ71" s="344"/>
      <c r="AK71" s="44"/>
      <c r="AT71" s="763"/>
    </row>
    <row r="72" spans="1:46" ht="21" customHeight="1">
      <c r="A72" s="75" t="s">
        <v>99</v>
      </c>
      <c r="B72" s="146" t="s">
        <v>190</v>
      </c>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520"/>
      <c r="AA72" s="531" t="s">
        <v>351</v>
      </c>
      <c r="AB72" s="544">
        <f>AB73-AB74</f>
        <v>6750000</v>
      </c>
      <c r="AC72" s="556"/>
      <c r="AD72" s="556"/>
      <c r="AE72" s="556"/>
      <c r="AF72" s="556"/>
      <c r="AG72" s="556"/>
      <c r="AH72" s="556"/>
      <c r="AI72" s="261" t="s">
        <v>19</v>
      </c>
      <c r="AJ72" s="344"/>
      <c r="AK72" s="43" t="s">
        <v>215</v>
      </c>
      <c r="AL72" s="714" t="str">
        <f>IFERROR(IF(AND(ISNUMBER(AB72),ISNUMBER(AB71),AB72&gt;AB71),"○","☓"),"")</f>
        <v>○</v>
      </c>
      <c r="AM72" s="725" t="s">
        <v>216</v>
      </c>
      <c r="AN72" s="733"/>
      <c r="AO72" s="733"/>
      <c r="AP72" s="733"/>
      <c r="AQ72" s="733"/>
      <c r="AR72" s="733"/>
      <c r="AS72" s="733"/>
      <c r="AT72" s="764"/>
    </row>
    <row r="73" spans="1:46" ht="21" customHeight="1">
      <c r="A73" s="67"/>
      <c r="B73" s="147" t="s">
        <v>93</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550">
        <v>260300000</v>
      </c>
      <c r="AC73" s="563"/>
      <c r="AD73" s="563"/>
      <c r="AE73" s="563"/>
      <c r="AF73" s="563"/>
      <c r="AG73" s="563"/>
      <c r="AH73" s="598"/>
      <c r="AI73" s="182" t="s">
        <v>19</v>
      </c>
      <c r="AJ73" s="629"/>
      <c r="AK73" s="43"/>
      <c r="AT73" s="763"/>
    </row>
    <row r="74" spans="1:46" ht="21" customHeight="1">
      <c r="A74" s="74"/>
      <c r="B74" s="161" t="s">
        <v>304</v>
      </c>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546">
        <f>$AB$75-AB76-AB77-AB78</f>
        <v>253550000</v>
      </c>
      <c r="AC74" s="558"/>
      <c r="AD74" s="558"/>
      <c r="AE74" s="558"/>
      <c r="AF74" s="558"/>
      <c r="AG74" s="558"/>
      <c r="AH74" s="558"/>
      <c r="AI74" s="609" t="s">
        <v>19</v>
      </c>
      <c r="AJ74" s="630"/>
      <c r="AK74" s="43"/>
      <c r="AL74" s="710"/>
      <c r="AT74" s="763"/>
    </row>
    <row r="75" spans="1:46" ht="21" customHeight="1">
      <c r="A75" s="74"/>
      <c r="B75" s="162"/>
      <c r="C75" s="230" t="s">
        <v>199</v>
      </c>
      <c r="D75" s="224"/>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550">
        <v>282350000</v>
      </c>
      <c r="AC75" s="563"/>
      <c r="AD75" s="563"/>
      <c r="AE75" s="563"/>
      <c r="AF75" s="563"/>
      <c r="AG75" s="563"/>
      <c r="AH75" s="598"/>
      <c r="AI75" s="610" t="s">
        <v>19</v>
      </c>
      <c r="AJ75" s="631"/>
      <c r="AK75" s="44"/>
      <c r="AT75" s="763"/>
    </row>
    <row r="76" spans="1:46" ht="21" customHeight="1">
      <c r="A76" s="74"/>
      <c r="B76" s="163"/>
      <c r="C76" s="230" t="s">
        <v>341</v>
      </c>
      <c r="D76" s="225"/>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550">
        <v>24240000</v>
      </c>
      <c r="AC76" s="563"/>
      <c r="AD76" s="563"/>
      <c r="AE76" s="563"/>
      <c r="AF76" s="563"/>
      <c r="AG76" s="563"/>
      <c r="AH76" s="598"/>
      <c r="AI76" s="182" t="s">
        <v>19</v>
      </c>
      <c r="AJ76" s="629"/>
      <c r="AK76" s="44"/>
      <c r="AT76" s="763"/>
    </row>
    <row r="77" spans="1:46" ht="21" customHeight="1">
      <c r="A77" s="69"/>
      <c r="B77" s="164"/>
      <c r="C77" s="229" t="s">
        <v>90</v>
      </c>
      <c r="D77" s="225"/>
      <c r="E77" s="286"/>
      <c r="F77" s="286"/>
      <c r="G77" s="286"/>
      <c r="H77" s="286"/>
      <c r="I77" s="286"/>
      <c r="J77" s="286"/>
      <c r="K77" s="286"/>
      <c r="L77" s="286"/>
      <c r="M77" s="286"/>
      <c r="N77" s="286"/>
      <c r="O77" s="286"/>
      <c r="P77" s="286"/>
      <c r="Q77" s="286"/>
      <c r="R77" s="286"/>
      <c r="S77" s="286"/>
      <c r="T77" s="286"/>
      <c r="U77" s="229"/>
      <c r="V77" s="479"/>
      <c r="W77" s="479"/>
      <c r="X77" s="479"/>
      <c r="Y77" s="479"/>
      <c r="Z77" s="521"/>
      <c r="AA77" s="521"/>
      <c r="AB77" s="551">
        <v>4560000</v>
      </c>
      <c r="AC77" s="564"/>
      <c r="AD77" s="564"/>
      <c r="AE77" s="564"/>
      <c r="AF77" s="564"/>
      <c r="AG77" s="564"/>
      <c r="AH77" s="599"/>
      <c r="AI77" s="182" t="s">
        <v>19</v>
      </c>
      <c r="AJ77" s="629"/>
      <c r="AK77" s="44"/>
      <c r="AL77" s="710"/>
      <c r="AT77" s="763"/>
    </row>
    <row r="78" spans="1:46" ht="21" customHeight="1">
      <c r="A78" s="70"/>
      <c r="B78" s="165"/>
      <c r="C78" s="229" t="s">
        <v>320</v>
      </c>
      <c r="D78" s="227"/>
      <c r="E78" s="287"/>
      <c r="F78" s="287"/>
      <c r="G78" s="287"/>
      <c r="H78" s="287"/>
      <c r="I78" s="287"/>
      <c r="J78" s="287"/>
      <c r="K78" s="287"/>
      <c r="L78" s="287"/>
      <c r="M78" s="286"/>
      <c r="N78" s="286"/>
      <c r="O78" s="286"/>
      <c r="P78" s="286"/>
      <c r="Q78" s="286"/>
      <c r="R78" s="286"/>
      <c r="S78" s="286"/>
      <c r="T78" s="286"/>
      <c r="U78" s="229"/>
      <c r="V78" s="479"/>
      <c r="W78" s="479"/>
      <c r="X78" s="479"/>
      <c r="Y78" s="479"/>
      <c r="Z78" s="521"/>
      <c r="AA78" s="521"/>
      <c r="AB78" s="552"/>
      <c r="AC78" s="565"/>
      <c r="AD78" s="565"/>
      <c r="AE78" s="565"/>
      <c r="AF78" s="565"/>
      <c r="AG78" s="565"/>
      <c r="AH78" s="600"/>
      <c r="AI78" s="612" t="s">
        <v>19</v>
      </c>
      <c r="AJ78" s="317"/>
      <c r="AK78" s="44"/>
      <c r="AL78" s="710"/>
      <c r="AO78" s="741">
        <f>SUM(S80,Y80,AE80)</f>
        <v>253550000</v>
      </c>
      <c r="AT78" s="763"/>
    </row>
    <row r="79" spans="1:46" ht="24" customHeight="1">
      <c r="A79" s="76" t="s">
        <v>53</v>
      </c>
      <c r="B79" s="166" t="s">
        <v>106</v>
      </c>
      <c r="C79" s="166"/>
      <c r="D79" s="166"/>
      <c r="E79" s="166"/>
      <c r="F79" s="166"/>
      <c r="G79" s="166"/>
      <c r="H79" s="166"/>
      <c r="I79" s="166"/>
      <c r="J79" s="166"/>
      <c r="K79" s="166"/>
      <c r="L79" s="371"/>
      <c r="M79" s="371"/>
      <c r="N79" s="166"/>
      <c r="O79" s="166"/>
      <c r="P79" s="430"/>
      <c r="Q79" s="430"/>
      <c r="R79" s="439"/>
      <c r="S79" s="450" t="s">
        <v>324</v>
      </c>
      <c r="T79" s="464"/>
      <c r="U79" s="464"/>
      <c r="V79" s="464"/>
      <c r="W79" s="464"/>
      <c r="X79" s="495"/>
      <c r="Y79" s="506" t="s">
        <v>325</v>
      </c>
      <c r="Z79" s="522"/>
      <c r="AA79" s="522"/>
      <c r="AB79" s="522"/>
      <c r="AC79" s="522"/>
      <c r="AD79" s="570"/>
      <c r="AE79" s="506" t="s">
        <v>119</v>
      </c>
      <c r="AF79" s="522"/>
      <c r="AG79" s="522"/>
      <c r="AH79" s="522"/>
      <c r="AI79" s="522"/>
      <c r="AJ79" s="570"/>
      <c r="AL79" s="716" t="s">
        <v>188</v>
      </c>
      <c r="AT79" s="763"/>
    </row>
    <row r="80" spans="1:46" ht="21.75" customHeight="1">
      <c r="A80" s="77"/>
      <c r="B80" s="167" t="s">
        <v>305</v>
      </c>
      <c r="C80" s="231"/>
      <c r="D80" s="231"/>
      <c r="E80" s="231"/>
      <c r="F80" s="231"/>
      <c r="G80" s="231"/>
      <c r="H80" s="231"/>
      <c r="I80" s="231"/>
      <c r="J80" s="231"/>
      <c r="K80" s="231"/>
      <c r="L80" s="231"/>
      <c r="M80" s="231"/>
      <c r="N80" s="231"/>
      <c r="O80" s="231"/>
      <c r="P80" s="231"/>
      <c r="Q80" s="231"/>
      <c r="R80" s="440"/>
      <c r="S80" s="451">
        <v>57600000</v>
      </c>
      <c r="T80" s="465"/>
      <c r="U80" s="465"/>
      <c r="V80" s="465"/>
      <c r="W80" s="486"/>
      <c r="X80" s="496" t="s">
        <v>19</v>
      </c>
      <c r="Y80" s="451">
        <v>148000000</v>
      </c>
      <c r="Z80" s="465"/>
      <c r="AA80" s="465"/>
      <c r="AB80" s="465"/>
      <c r="AC80" s="486"/>
      <c r="AD80" s="571" t="s">
        <v>19</v>
      </c>
      <c r="AE80" s="451">
        <v>47950000</v>
      </c>
      <c r="AF80" s="465"/>
      <c r="AG80" s="465"/>
      <c r="AH80" s="465"/>
      <c r="AI80" s="486"/>
      <c r="AJ80" s="638" t="s">
        <v>19</v>
      </c>
      <c r="AL80" s="716" t="s">
        <v>136</v>
      </c>
      <c r="AT80" s="763"/>
    </row>
    <row r="81" spans="1:50" ht="21.75" customHeight="1">
      <c r="A81" s="77"/>
      <c r="B81" s="168" t="s">
        <v>144</v>
      </c>
      <c r="C81" s="232"/>
      <c r="D81" s="232"/>
      <c r="E81" s="232"/>
      <c r="F81" s="232"/>
      <c r="G81" s="232"/>
      <c r="H81" s="232"/>
      <c r="I81" s="232"/>
      <c r="J81" s="232"/>
      <c r="K81" s="232"/>
      <c r="L81" s="372"/>
      <c r="M81" s="372"/>
      <c r="N81" s="372"/>
      <c r="O81" s="372"/>
      <c r="P81" s="372"/>
      <c r="Q81" s="372"/>
      <c r="R81" s="441"/>
      <c r="S81" s="452">
        <v>14.3</v>
      </c>
      <c r="T81" s="466"/>
      <c r="U81" s="466"/>
      <c r="V81" s="466"/>
      <c r="W81" s="487"/>
      <c r="X81" s="497" t="s">
        <v>56</v>
      </c>
      <c r="Y81" s="452">
        <v>42.5</v>
      </c>
      <c r="Z81" s="466"/>
      <c r="AA81" s="466"/>
      <c r="AB81" s="466"/>
      <c r="AC81" s="487"/>
      <c r="AD81" s="572" t="s">
        <v>56</v>
      </c>
      <c r="AE81" s="452">
        <v>12</v>
      </c>
      <c r="AF81" s="466"/>
      <c r="AG81" s="466"/>
      <c r="AH81" s="466"/>
      <c r="AI81" s="487"/>
      <c r="AJ81" s="639" t="s">
        <v>56</v>
      </c>
      <c r="AL81" s="716" t="s">
        <v>142</v>
      </c>
      <c r="AT81" s="763"/>
    </row>
    <row r="82" spans="1:50" ht="21.75" customHeight="1">
      <c r="A82" s="77"/>
      <c r="B82" s="169" t="s">
        <v>306</v>
      </c>
      <c r="C82" s="233"/>
      <c r="D82" s="233"/>
      <c r="E82" s="233"/>
      <c r="F82" s="233"/>
      <c r="G82" s="233"/>
      <c r="H82" s="233"/>
      <c r="I82" s="233"/>
      <c r="J82" s="233"/>
      <c r="K82" s="233"/>
      <c r="L82" s="373"/>
      <c r="M82" s="373"/>
      <c r="N82" s="373"/>
      <c r="O82" s="373"/>
      <c r="P82" s="373"/>
      <c r="Q82" s="373"/>
      <c r="R82" s="373"/>
      <c r="S82" s="453">
        <f>S81/12</f>
        <v>1.1916666666666667</v>
      </c>
      <c r="T82" s="467"/>
      <c r="U82" s="467"/>
      <c r="V82" s="467"/>
      <c r="W82" s="488"/>
      <c r="X82" s="497" t="s">
        <v>56</v>
      </c>
      <c r="Y82" s="453">
        <f>Y81/12</f>
        <v>3.5416666666666665</v>
      </c>
      <c r="Z82" s="467"/>
      <c r="AA82" s="467"/>
      <c r="AB82" s="467"/>
      <c r="AC82" s="488"/>
      <c r="AD82" s="572" t="s">
        <v>56</v>
      </c>
      <c r="AE82" s="453">
        <f>AE81/12</f>
        <v>1</v>
      </c>
      <c r="AF82" s="467"/>
      <c r="AG82" s="467"/>
      <c r="AH82" s="467"/>
      <c r="AI82" s="488"/>
      <c r="AJ82" s="639" t="s">
        <v>56</v>
      </c>
      <c r="AL82" s="716" t="s">
        <v>187</v>
      </c>
      <c r="AT82" s="763"/>
    </row>
    <row r="83" spans="1:50" ht="21.75" customHeight="1">
      <c r="A83" s="77"/>
      <c r="B83" s="169" t="s">
        <v>307</v>
      </c>
      <c r="C83" s="207"/>
      <c r="D83" s="207"/>
      <c r="E83" s="207"/>
      <c r="F83" s="207"/>
      <c r="G83" s="207"/>
      <c r="H83" s="207"/>
      <c r="I83" s="207"/>
      <c r="J83" s="207"/>
      <c r="K83" s="207"/>
      <c r="L83" s="374"/>
      <c r="M83" s="374"/>
      <c r="N83" s="374"/>
      <c r="O83" s="374"/>
      <c r="P83" s="374"/>
      <c r="Q83" s="374"/>
      <c r="R83" s="374"/>
      <c r="S83" s="454">
        <f>ROUND(S80/S81,)</f>
        <v>4027972</v>
      </c>
      <c r="T83" s="468"/>
      <c r="U83" s="468"/>
      <c r="V83" s="468"/>
      <c r="W83" s="489"/>
      <c r="X83" s="497" t="s">
        <v>19</v>
      </c>
      <c r="Y83" s="454">
        <f>ROUND(Y80/Y81,)</f>
        <v>3482353</v>
      </c>
      <c r="Z83" s="468"/>
      <c r="AA83" s="468"/>
      <c r="AB83" s="468"/>
      <c r="AC83" s="489"/>
      <c r="AD83" s="497" t="s">
        <v>19</v>
      </c>
      <c r="AE83" s="454">
        <f>ROUND(AE80/AE81,)</f>
        <v>3995833</v>
      </c>
      <c r="AF83" s="468"/>
      <c r="AG83" s="468"/>
      <c r="AH83" s="468"/>
      <c r="AI83" s="489"/>
      <c r="AJ83" s="639" t="s">
        <v>19</v>
      </c>
      <c r="AL83" s="716" t="s">
        <v>92</v>
      </c>
      <c r="AT83" s="763"/>
    </row>
    <row r="84" spans="1:50" ht="18" customHeight="1">
      <c r="A84" s="77"/>
      <c r="B84" s="170" t="s">
        <v>154</v>
      </c>
      <c r="C84" s="234"/>
      <c r="D84" s="234"/>
      <c r="E84" s="234"/>
      <c r="F84" s="234"/>
      <c r="G84" s="234"/>
      <c r="H84" s="234"/>
      <c r="I84" s="234"/>
      <c r="J84" s="234"/>
      <c r="K84" s="353"/>
      <c r="L84" s="375" t="s">
        <v>229</v>
      </c>
      <c r="M84" s="390"/>
      <c r="N84" s="390"/>
      <c r="O84" s="390"/>
      <c r="P84" s="390"/>
      <c r="Q84" s="390"/>
      <c r="R84" s="390"/>
      <c r="S84" s="455">
        <f>CEILING(AN85,1)</f>
        <v>0</v>
      </c>
      <c r="T84" s="469"/>
      <c r="U84" s="469"/>
      <c r="V84" s="469"/>
      <c r="W84" s="469"/>
      <c r="X84" s="498" t="s">
        <v>231</v>
      </c>
      <c r="Y84" s="507"/>
      <c r="Z84" s="523"/>
      <c r="AA84" s="523"/>
      <c r="AB84" s="523"/>
      <c r="AC84" s="523"/>
      <c r="AD84" s="573"/>
      <c r="AE84" s="576"/>
      <c r="AF84" s="581"/>
      <c r="AG84" s="581"/>
      <c r="AH84" s="581"/>
      <c r="AI84" s="581"/>
      <c r="AJ84" s="640"/>
      <c r="AL84" s="717"/>
      <c r="AM84" s="727"/>
      <c r="AN84" s="713" t="s">
        <v>1</v>
      </c>
      <c r="AO84" s="742" t="s">
        <v>132</v>
      </c>
      <c r="AP84" s="713" t="s">
        <v>133</v>
      </c>
      <c r="AQ84" s="742" t="s">
        <v>175</v>
      </c>
      <c r="AR84" s="713" t="s">
        <v>220</v>
      </c>
      <c r="AS84" s="752" t="s">
        <v>221</v>
      </c>
      <c r="AT84" s="767" t="s">
        <v>222</v>
      </c>
      <c r="AU84" s="752"/>
      <c r="AV84" s="752"/>
      <c r="AW84" s="752"/>
      <c r="AX84" s="775"/>
    </row>
    <row r="85" spans="1:50" ht="18" customHeight="1">
      <c r="A85" s="77"/>
      <c r="B85" s="90"/>
      <c r="C85" s="94"/>
      <c r="D85" s="94"/>
      <c r="E85" s="94"/>
      <c r="F85" s="94"/>
      <c r="G85" s="94"/>
      <c r="H85" s="94"/>
      <c r="I85" s="94"/>
      <c r="J85" s="94"/>
      <c r="K85" s="354"/>
      <c r="L85" s="233"/>
      <c r="M85" s="391" t="s">
        <v>43</v>
      </c>
      <c r="N85" s="409">
        <f>T85</f>
        <v>0</v>
      </c>
      <c r="O85" s="409"/>
      <c r="P85" s="409"/>
      <c r="Q85" s="391" t="s">
        <v>231</v>
      </c>
      <c r="R85" s="442" t="s">
        <v>17</v>
      </c>
      <c r="S85" s="456" t="s">
        <v>43</v>
      </c>
      <c r="T85" s="410">
        <f>S82*S84*12</f>
        <v>0</v>
      </c>
      <c r="U85" s="410"/>
      <c r="V85" s="410"/>
      <c r="W85" s="392" t="s">
        <v>231</v>
      </c>
      <c r="X85" s="499" t="s">
        <v>17</v>
      </c>
      <c r="Y85" s="507"/>
      <c r="Z85" s="523"/>
      <c r="AA85" s="523"/>
      <c r="AB85" s="523"/>
      <c r="AC85" s="523"/>
      <c r="AD85" s="573"/>
      <c r="AE85" s="576"/>
      <c r="AF85" s="581"/>
      <c r="AG85" s="581"/>
      <c r="AH85" s="581"/>
      <c r="AI85" s="581"/>
      <c r="AJ85" s="640"/>
      <c r="AL85" s="718" t="s">
        <v>139</v>
      </c>
      <c r="AM85" s="718" t="s">
        <v>129</v>
      </c>
      <c r="AN85" s="734">
        <f>AB71/(S82*12)</f>
        <v>0</v>
      </c>
      <c r="AO85" s="743"/>
      <c r="AP85" s="734"/>
      <c r="AQ85" s="752"/>
      <c r="AR85" s="754"/>
      <c r="AS85" s="752"/>
      <c r="AT85" s="768" t="s">
        <v>223</v>
      </c>
      <c r="AU85" s="752"/>
      <c r="AV85" s="752"/>
      <c r="AW85" s="752"/>
      <c r="AX85" s="775"/>
    </row>
    <row r="86" spans="1:50" ht="18" customHeight="1">
      <c r="A86" s="77"/>
      <c r="B86" s="90"/>
      <c r="C86" s="94"/>
      <c r="D86" s="94"/>
      <c r="E86" s="94"/>
      <c r="F86" s="94"/>
      <c r="G86" s="94"/>
      <c r="H86" s="94"/>
      <c r="I86" s="94"/>
      <c r="J86" s="94"/>
      <c r="K86" s="353"/>
      <c r="L86" s="375" t="s">
        <v>98</v>
      </c>
      <c r="M86" s="390"/>
      <c r="N86" s="390"/>
      <c r="O86" s="390"/>
      <c r="P86" s="390"/>
      <c r="Q86" s="390"/>
      <c r="R86" s="390"/>
      <c r="S86" s="457">
        <f>IF((CEILING(AN88,1)-AN88)-2*(CEILING(AO88,1)-AO88)&gt;=0,CEILING(AN88,1),CEILING(AN88+AS89/S82/12,1))</f>
        <v>0</v>
      </c>
      <c r="T86" s="470"/>
      <c r="U86" s="470"/>
      <c r="V86" s="470"/>
      <c r="W86" s="470"/>
      <c r="X86" s="500" t="s">
        <v>231</v>
      </c>
      <c r="Y86" s="457">
        <f>IF((CEILING(AN88,1)-AN88)-2*(CEILING(AO88,1)-AO88)&gt;=0,CEILING(AO88,1),FLOOR(AO88,1))</f>
        <v>0</v>
      </c>
      <c r="Z86" s="470"/>
      <c r="AA86" s="470"/>
      <c r="AB86" s="470"/>
      <c r="AC86" s="470"/>
      <c r="AD86" s="500" t="s">
        <v>231</v>
      </c>
      <c r="AE86" s="577"/>
      <c r="AF86" s="582"/>
      <c r="AG86" s="582"/>
      <c r="AH86" s="582"/>
      <c r="AI86" s="582"/>
      <c r="AJ86" s="641"/>
      <c r="AL86" s="719"/>
      <c r="AM86" s="728" t="s">
        <v>131</v>
      </c>
      <c r="AN86" s="735">
        <f>AB71</f>
        <v>0</v>
      </c>
      <c r="AO86" s="744"/>
      <c r="AP86" s="735"/>
      <c r="AQ86" s="749">
        <f>SUM(AN86:AP86)</f>
        <v>0</v>
      </c>
      <c r="AR86" s="755">
        <f>AQ86-S82*S84*12</f>
        <v>0</v>
      </c>
      <c r="AS86" s="758" t="s">
        <v>202</v>
      </c>
      <c r="AT86" s="769"/>
      <c r="AU86" s="759"/>
      <c r="AV86" s="759"/>
      <c r="AW86" s="759"/>
      <c r="AX86" s="670"/>
    </row>
    <row r="87" spans="1:50" ht="18" customHeight="1">
      <c r="A87" s="77"/>
      <c r="B87" s="90"/>
      <c r="C87" s="94"/>
      <c r="D87" s="94"/>
      <c r="E87" s="94"/>
      <c r="F87" s="94"/>
      <c r="G87" s="94"/>
      <c r="H87" s="94"/>
      <c r="I87" s="94"/>
      <c r="J87" s="94"/>
      <c r="K87" s="354"/>
      <c r="L87" s="233"/>
      <c r="M87" s="391" t="s">
        <v>43</v>
      </c>
      <c r="N87" s="409">
        <f>SUM(T87,Z87)</f>
        <v>0</v>
      </c>
      <c r="O87" s="409"/>
      <c r="P87" s="409"/>
      <c r="Q87" s="391" t="s">
        <v>231</v>
      </c>
      <c r="R87" s="442" t="s">
        <v>17</v>
      </c>
      <c r="S87" s="458" t="s">
        <v>43</v>
      </c>
      <c r="T87" s="409">
        <f>S82*S86*12</f>
        <v>0</v>
      </c>
      <c r="U87" s="409"/>
      <c r="V87" s="409"/>
      <c r="W87" s="391" t="s">
        <v>231</v>
      </c>
      <c r="X87" s="501" t="s">
        <v>17</v>
      </c>
      <c r="Y87" s="458" t="s">
        <v>43</v>
      </c>
      <c r="Z87" s="409">
        <f>Y82*Y86*12</f>
        <v>0</v>
      </c>
      <c r="AA87" s="409"/>
      <c r="AB87" s="409"/>
      <c r="AC87" s="391" t="s">
        <v>231</v>
      </c>
      <c r="AD87" s="501" t="s">
        <v>17</v>
      </c>
      <c r="AE87" s="578"/>
      <c r="AF87" s="583"/>
      <c r="AG87" s="583"/>
      <c r="AH87" s="583"/>
      <c r="AI87" s="583"/>
      <c r="AJ87" s="642"/>
      <c r="AL87" s="718" t="s">
        <v>140</v>
      </c>
      <c r="AM87" s="729" t="s">
        <v>138</v>
      </c>
      <c r="AN87" s="736">
        <v>1.01</v>
      </c>
      <c r="AO87" s="745">
        <v>1</v>
      </c>
      <c r="AP87" s="750"/>
      <c r="AQ87" s="752"/>
      <c r="AR87" s="754"/>
      <c r="AS87" s="752"/>
      <c r="AT87" s="768" t="s">
        <v>224</v>
      </c>
      <c r="AU87" s="770">
        <f>AN87/AO87</f>
        <v>1.01</v>
      </c>
      <c r="AV87" s="773" t="str">
        <f>IF(AU87&lt;=1,"  【エラー】１を超えるよう配分比率を設定してください。","  １を超えていることをご確認ください。")</f>
        <v xml:space="preserve">  １を超えていることをご確認ください。</v>
      </c>
      <c r="AW87" s="773"/>
      <c r="AX87" s="776"/>
    </row>
    <row r="88" spans="1:50" ht="18" customHeight="1">
      <c r="A88" s="77"/>
      <c r="B88" s="90"/>
      <c r="C88" s="94"/>
      <c r="D88" s="94"/>
      <c r="E88" s="94"/>
      <c r="F88" s="94"/>
      <c r="G88" s="94"/>
      <c r="H88" s="94"/>
      <c r="I88" s="94"/>
      <c r="J88" s="94"/>
      <c r="K88" s="355"/>
      <c r="L88" s="375" t="s">
        <v>157</v>
      </c>
      <c r="M88" s="390"/>
      <c r="N88" s="390"/>
      <c r="O88" s="390"/>
      <c r="P88" s="390"/>
      <c r="Q88" s="390"/>
      <c r="R88" s="390"/>
      <c r="S88" s="455">
        <f>IF((CEILING(AN91,1)-AN91)-2*(CEILING(AO91,1)-AO91)&gt;=0,CEILING(AN91,1),CEILING(AN91+(AS91+AS92)/S82/12,1))</f>
        <v>0</v>
      </c>
      <c r="T88" s="469"/>
      <c r="U88" s="469"/>
      <c r="V88" s="469"/>
      <c r="W88" s="469"/>
      <c r="X88" s="498" t="s">
        <v>231</v>
      </c>
      <c r="Y88" s="455">
        <f>IF((CEILING(AN91,1)-AN91)-2*(CEILING(AO91,1)-AO91)&gt;=0,CEILING(AO91,1),FLOOR(AO91,1))</f>
        <v>0</v>
      </c>
      <c r="Z88" s="469"/>
      <c r="AA88" s="469"/>
      <c r="AB88" s="469"/>
      <c r="AC88" s="469"/>
      <c r="AD88" s="498" t="s">
        <v>231</v>
      </c>
      <c r="AE88" s="469">
        <f>IF(Y88-2*(CEILING(AP91,1))&gt;=0,CEILING(AP91,1),FLOOR(AP91,1))</f>
        <v>0</v>
      </c>
      <c r="AF88" s="469"/>
      <c r="AG88" s="469"/>
      <c r="AH88" s="469"/>
      <c r="AI88" s="469"/>
      <c r="AJ88" s="643" t="s">
        <v>231</v>
      </c>
      <c r="AL88" s="720"/>
      <c r="AM88" s="730" t="s">
        <v>129</v>
      </c>
      <c r="AN88" s="737">
        <f>AB71/((S82+Y82/AU87)*12)</f>
        <v>0</v>
      </c>
      <c r="AO88" s="746">
        <f>AB71/((S82*AU87+Y82)*12)</f>
        <v>0</v>
      </c>
      <c r="AP88" s="737"/>
      <c r="AQ88" s="753"/>
      <c r="AR88" s="756"/>
      <c r="AS88" s="753"/>
      <c r="AT88" s="731"/>
      <c r="AU88" s="771"/>
      <c r="AV88" s="753"/>
      <c r="AW88" s="753"/>
      <c r="AX88" s="668"/>
    </row>
    <row r="89" spans="1:50" ht="18" customHeight="1">
      <c r="A89" s="77"/>
      <c r="B89" s="90"/>
      <c r="C89" s="94"/>
      <c r="D89" s="94"/>
      <c r="E89" s="94"/>
      <c r="F89" s="94"/>
      <c r="G89" s="94"/>
      <c r="H89" s="94"/>
      <c r="I89" s="94"/>
      <c r="J89" s="94"/>
      <c r="K89" s="354"/>
      <c r="L89" s="207"/>
      <c r="M89" s="392" t="s">
        <v>43</v>
      </c>
      <c r="N89" s="410">
        <f>SUM(T89,Z89,AF89)</f>
        <v>0</v>
      </c>
      <c r="O89" s="410"/>
      <c r="P89" s="410"/>
      <c r="Q89" s="392" t="s">
        <v>231</v>
      </c>
      <c r="R89" s="443" t="s">
        <v>17</v>
      </c>
      <c r="S89" s="456" t="s">
        <v>43</v>
      </c>
      <c r="T89" s="410">
        <f>S82*S88*12</f>
        <v>0</v>
      </c>
      <c r="U89" s="410"/>
      <c r="V89" s="410"/>
      <c r="W89" s="392" t="s">
        <v>231</v>
      </c>
      <c r="X89" s="501" t="s">
        <v>17</v>
      </c>
      <c r="Y89" s="456" t="s">
        <v>43</v>
      </c>
      <c r="Z89" s="410">
        <f>Y82*Y88*12</f>
        <v>0</v>
      </c>
      <c r="AA89" s="410"/>
      <c r="AB89" s="410"/>
      <c r="AC89" s="392" t="s">
        <v>231</v>
      </c>
      <c r="AD89" s="501" t="s">
        <v>17</v>
      </c>
      <c r="AE89" s="392" t="s">
        <v>43</v>
      </c>
      <c r="AF89" s="410">
        <f>AE82*AE88*12</f>
        <v>0</v>
      </c>
      <c r="AG89" s="410"/>
      <c r="AH89" s="410"/>
      <c r="AI89" s="392" t="s">
        <v>231</v>
      </c>
      <c r="AJ89" s="644" t="s">
        <v>17</v>
      </c>
      <c r="AL89" s="719"/>
      <c r="AM89" s="719" t="s">
        <v>131</v>
      </c>
      <c r="AN89" s="738">
        <f>AB71/(1+Y82/S82/AU87)</f>
        <v>0</v>
      </c>
      <c r="AO89" s="747">
        <f>AB71/(S82/Y82*AU87+1)</f>
        <v>0</v>
      </c>
      <c r="AP89" s="738"/>
      <c r="AQ89" s="749">
        <f>SUM(AN89:AP89)</f>
        <v>0</v>
      </c>
      <c r="AR89" s="755">
        <f>AQ89-S82*S86*12-Y82*Y86*12</f>
        <v>0</v>
      </c>
      <c r="AS89" s="759">
        <f>IF((CEILING(AN88,1)-AN88)-2*(CEILING(AO88,1)-AO88)&gt;=0,0,(AO88-FLOOR(AO88,1))*Y82*12)</f>
        <v>0</v>
      </c>
      <c r="AT89" s="769"/>
      <c r="AU89" s="772"/>
      <c r="AV89" s="759"/>
      <c r="AW89" s="759"/>
      <c r="AX89" s="670"/>
    </row>
    <row r="90" spans="1:50" ht="18" customHeight="1">
      <c r="A90" s="77"/>
      <c r="B90" s="90"/>
      <c r="C90" s="94"/>
      <c r="D90" s="94"/>
      <c r="E90" s="94"/>
      <c r="F90" s="94"/>
      <c r="G90" s="94"/>
      <c r="H90" s="94"/>
      <c r="I90" s="94"/>
      <c r="J90" s="94"/>
      <c r="K90" s="355"/>
      <c r="L90" s="375" t="s">
        <v>233</v>
      </c>
      <c r="M90" s="390"/>
      <c r="N90" s="390"/>
      <c r="O90" s="390"/>
      <c r="P90" s="390"/>
      <c r="Q90" s="390"/>
      <c r="R90" s="390"/>
      <c r="S90" s="459"/>
      <c r="T90" s="471"/>
      <c r="U90" s="471"/>
      <c r="V90" s="471"/>
      <c r="W90" s="490"/>
      <c r="X90" s="207" t="s">
        <v>231</v>
      </c>
      <c r="Y90" s="459"/>
      <c r="Z90" s="471"/>
      <c r="AA90" s="471"/>
      <c r="AB90" s="471"/>
      <c r="AC90" s="490"/>
      <c r="AD90" s="86" t="s">
        <v>231</v>
      </c>
      <c r="AE90" s="459"/>
      <c r="AF90" s="471"/>
      <c r="AG90" s="471"/>
      <c r="AH90" s="471"/>
      <c r="AI90" s="490"/>
      <c r="AJ90" s="645" t="s">
        <v>231</v>
      </c>
      <c r="AL90" s="718" t="s">
        <v>141</v>
      </c>
      <c r="AM90" s="731" t="s">
        <v>138</v>
      </c>
      <c r="AN90" s="736">
        <v>1.01</v>
      </c>
      <c r="AO90" s="748">
        <v>1</v>
      </c>
      <c r="AP90" s="751">
        <v>0.5</v>
      </c>
      <c r="AQ90" s="753"/>
      <c r="AR90" s="756"/>
      <c r="AS90" s="753"/>
      <c r="AT90" s="731" t="s">
        <v>224</v>
      </c>
      <c r="AU90" s="771">
        <f>AN90/AO90</f>
        <v>1.01</v>
      </c>
      <c r="AV90" s="774" t="str">
        <f>IF(AU90&lt;=1," 【エラー】１を超えるよう配分比率を設定してください。","  １を超えていることをご確認ください。")</f>
        <v xml:space="preserve">  １を超えていることをご確認ください。</v>
      </c>
      <c r="AW90" s="774"/>
      <c r="AX90" s="777"/>
    </row>
    <row r="91" spans="1:50" ht="18" customHeight="1">
      <c r="A91" s="77"/>
      <c r="B91" s="91"/>
      <c r="C91" s="180"/>
      <c r="D91" s="180"/>
      <c r="E91" s="180"/>
      <c r="F91" s="180"/>
      <c r="G91" s="180"/>
      <c r="H91" s="180"/>
      <c r="I91" s="94"/>
      <c r="J91" s="94"/>
      <c r="K91" s="356"/>
      <c r="L91" s="207"/>
      <c r="M91" s="393" t="s">
        <v>43</v>
      </c>
      <c r="N91" s="411">
        <f>SUM(T91,Z91,AF91)</f>
        <v>0</v>
      </c>
      <c r="O91" s="411"/>
      <c r="P91" s="411"/>
      <c r="Q91" s="393" t="s">
        <v>231</v>
      </c>
      <c r="R91" s="444" t="s">
        <v>17</v>
      </c>
      <c r="S91" s="460" t="s">
        <v>43</v>
      </c>
      <c r="T91" s="411">
        <f>S82*S90*12</f>
        <v>0</v>
      </c>
      <c r="U91" s="411"/>
      <c r="V91" s="411"/>
      <c r="W91" s="393" t="s">
        <v>231</v>
      </c>
      <c r="X91" s="502" t="s">
        <v>17</v>
      </c>
      <c r="Y91" s="393" t="s">
        <v>43</v>
      </c>
      <c r="Z91" s="411">
        <f>Y82*Y90*12</f>
        <v>0</v>
      </c>
      <c r="AA91" s="411"/>
      <c r="AB91" s="411"/>
      <c r="AC91" s="393" t="s">
        <v>231</v>
      </c>
      <c r="AD91" s="502" t="s">
        <v>17</v>
      </c>
      <c r="AE91" s="393" t="s">
        <v>43</v>
      </c>
      <c r="AF91" s="411">
        <f>AE82*AE90*12</f>
        <v>0</v>
      </c>
      <c r="AG91" s="411"/>
      <c r="AH91" s="411"/>
      <c r="AI91" s="393" t="s">
        <v>231</v>
      </c>
      <c r="AJ91" s="646" t="s">
        <v>17</v>
      </c>
      <c r="AL91" s="721"/>
      <c r="AM91" s="732" t="s">
        <v>129</v>
      </c>
      <c r="AN91" s="737">
        <f>AB71/((S82+Y82/AU90+AE82/AU92)*12)</f>
        <v>0</v>
      </c>
      <c r="AO91" s="746">
        <f>AB71/((S82*AU90+Y82+AE82/AU91)*12)</f>
        <v>0</v>
      </c>
      <c r="AP91" s="737">
        <f>AB71/((S82*AU92+Y82*AU91+AE82)*12)</f>
        <v>0</v>
      </c>
      <c r="AQ91" s="753"/>
      <c r="AR91" s="756"/>
      <c r="AS91" s="761">
        <f>IF((CEILING(AN91,1)-AN91)-2*(CEILING(AO91,1)-AO91)&gt;=0,0,(AO91-FLOOR(AO91,1))*Y82*12)</f>
        <v>0</v>
      </c>
      <c r="AT91" s="731" t="s">
        <v>225</v>
      </c>
      <c r="AU91" s="771">
        <f>AO90/AP90</f>
        <v>2</v>
      </c>
      <c r="AV91" s="774"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774"/>
      <c r="AX91" s="777"/>
    </row>
    <row r="92" spans="1:50" s="44" customFormat="1" ht="18" customHeight="1">
      <c r="A92" s="78"/>
      <c r="B92" s="171" t="s">
        <v>15</v>
      </c>
      <c r="C92" s="166"/>
      <c r="D92" s="166"/>
      <c r="E92" s="166"/>
      <c r="F92" s="166"/>
      <c r="G92" s="166"/>
      <c r="H92" s="166"/>
      <c r="I92" s="166"/>
      <c r="J92" s="166"/>
      <c r="K92" s="357"/>
      <c r="L92" s="357"/>
      <c r="M92" s="166"/>
      <c r="N92" s="166"/>
      <c r="O92" s="166"/>
      <c r="P92" s="166"/>
      <c r="Q92" s="166"/>
      <c r="R92" s="166"/>
      <c r="S92" s="166"/>
      <c r="T92" s="166"/>
      <c r="U92" s="166"/>
      <c r="V92" s="166"/>
      <c r="W92" s="491"/>
      <c r="X92" s="503">
        <v>6</v>
      </c>
      <c r="Y92" s="508"/>
      <c r="Z92" s="241" t="s">
        <v>49</v>
      </c>
      <c r="AA92" s="533"/>
      <c r="AB92" s="533"/>
      <c r="AC92" s="566"/>
      <c r="AD92" s="566"/>
      <c r="AE92" s="241"/>
      <c r="AF92" s="241"/>
      <c r="AG92" s="241"/>
      <c r="AH92" s="601"/>
      <c r="AI92" s="566"/>
      <c r="AJ92" s="647"/>
      <c r="AL92" s="722"/>
      <c r="AM92" s="719" t="s">
        <v>131</v>
      </c>
      <c r="AN92" s="739">
        <f>AB71/(1+Y82/S82/AU90+AE82/S82/AU92)</f>
        <v>0</v>
      </c>
      <c r="AO92" s="749">
        <f>AB71/(S82/Y82*AU90+1+AE82/Y82/AU91)</f>
        <v>0</v>
      </c>
      <c r="AP92" s="739">
        <f>AB71/(S82/AE82*AU92+Y82/AE82*AU91+1)</f>
        <v>0</v>
      </c>
      <c r="AQ92" s="749">
        <f>SUM(AN92:AP92)</f>
        <v>0</v>
      </c>
      <c r="AR92" s="755">
        <f>AQ92-S82*S88*12-Y82*Y88*12-AE82*AE88*12</f>
        <v>0</v>
      </c>
      <c r="AS92" s="760">
        <f>IF(Y88-2*(CEILING(AP91,1))&gt;=0,0,(AP91-FLOOR(AP91,1))*AE82*12)</f>
        <v>0</v>
      </c>
      <c r="AT92" s="769" t="s">
        <v>226</v>
      </c>
      <c r="AU92" s="759">
        <f>AN90/AP90</f>
        <v>2.02</v>
      </c>
      <c r="AV92" s="759"/>
      <c r="AW92" s="759"/>
      <c r="AX92" s="670"/>
    </row>
    <row r="93" spans="1:50" s="44" customFormat="1" ht="18" customHeight="1">
      <c r="A93" s="79"/>
      <c r="B93" s="172"/>
      <c r="C93" s="235" t="s">
        <v>252</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629"/>
      <c r="AM93" s="671"/>
      <c r="AN93" s="740"/>
      <c r="AO93" s="740"/>
      <c r="AP93" s="740"/>
      <c r="AQ93" s="740"/>
      <c r="AR93" s="757"/>
      <c r="AT93" s="762"/>
    </row>
    <row r="94" spans="1:50" s="44" customFormat="1" ht="18" customHeight="1">
      <c r="A94" s="79"/>
      <c r="B94" s="172"/>
      <c r="C94" s="236"/>
      <c r="D94" s="235" t="s">
        <v>217</v>
      </c>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c r="AH94" s="288"/>
      <c r="AI94" s="182"/>
      <c r="AJ94" s="629"/>
      <c r="AM94" s="671"/>
      <c r="AN94" s="740"/>
      <c r="AO94" s="740"/>
      <c r="AP94" s="740"/>
      <c r="AQ94" s="740"/>
      <c r="AR94" s="757"/>
      <c r="AT94" s="762"/>
    </row>
    <row r="95" spans="1:50" s="44" customFormat="1" ht="18" customHeight="1">
      <c r="A95" s="79"/>
      <c r="B95" s="172"/>
      <c r="C95" s="237"/>
      <c r="D95" s="235" t="s">
        <v>219</v>
      </c>
      <c r="E95" s="289"/>
      <c r="F95" s="289"/>
      <c r="G95" s="289"/>
      <c r="H95" s="289"/>
      <c r="I95" s="289"/>
      <c r="J95" s="289"/>
      <c r="K95" s="289"/>
      <c r="L95" s="289"/>
      <c r="M95" s="289"/>
      <c r="N95" s="289"/>
      <c r="O95" s="289"/>
      <c r="P95" s="289"/>
      <c r="Q95" s="289"/>
      <c r="R95" s="289"/>
      <c r="S95" s="289"/>
      <c r="T95" s="288"/>
      <c r="U95" s="288"/>
      <c r="V95" s="288"/>
      <c r="W95" s="288"/>
      <c r="X95" s="288"/>
      <c r="Y95" s="288"/>
      <c r="Z95" s="288"/>
      <c r="AA95" s="288"/>
      <c r="AB95" s="288"/>
      <c r="AC95" s="288"/>
      <c r="AD95" s="288"/>
      <c r="AE95" s="288"/>
      <c r="AF95" s="288"/>
      <c r="AG95" s="288"/>
      <c r="AH95" s="288"/>
      <c r="AI95" s="182"/>
      <c r="AJ95" s="629"/>
      <c r="AM95" s="671"/>
      <c r="AN95" s="740"/>
      <c r="AO95" s="740"/>
      <c r="AP95" s="740"/>
      <c r="AQ95" s="740"/>
      <c r="AR95" s="757"/>
      <c r="AT95" s="762"/>
    </row>
    <row r="96" spans="1:50" s="44" customFormat="1" ht="27" customHeight="1">
      <c r="A96" s="79"/>
      <c r="B96" s="172"/>
      <c r="C96" s="237"/>
      <c r="D96" s="262" t="s">
        <v>169</v>
      </c>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629"/>
      <c r="AM96" s="671"/>
      <c r="AN96" s="740"/>
      <c r="AO96" s="740"/>
      <c r="AP96" s="740"/>
      <c r="AQ96" s="740"/>
      <c r="AR96" s="757"/>
      <c r="AT96" s="762"/>
    </row>
    <row r="97" spans="1:46" s="44" customFormat="1" ht="18" customHeight="1">
      <c r="A97" s="80"/>
      <c r="B97" s="173"/>
      <c r="C97" s="238"/>
      <c r="D97" s="263" t="s">
        <v>81</v>
      </c>
      <c r="E97" s="290"/>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648" t="s">
        <v>17</v>
      </c>
      <c r="AM97" s="671"/>
      <c r="AN97" s="740"/>
      <c r="AO97" s="740"/>
      <c r="AP97" s="740"/>
      <c r="AQ97" s="740"/>
      <c r="AR97" s="757"/>
      <c r="AT97" s="762"/>
    </row>
    <row r="98" spans="1:46" s="44" customFormat="1" ht="18" customHeight="1">
      <c r="A98" s="64" t="s">
        <v>165</v>
      </c>
      <c r="B98" s="151" t="s">
        <v>309</v>
      </c>
      <c r="C98" s="239"/>
      <c r="D98" s="239"/>
      <c r="E98" s="239"/>
      <c r="F98" s="239"/>
      <c r="G98" s="239"/>
      <c r="H98" s="151"/>
      <c r="I98" s="151"/>
      <c r="J98" s="151"/>
      <c r="K98" s="151"/>
      <c r="L98" s="368"/>
      <c r="M98" s="386"/>
      <c r="N98" s="412" t="s">
        <v>48</v>
      </c>
      <c r="O98" s="408"/>
      <c r="P98" s="431">
        <v>3</v>
      </c>
      <c r="Q98" s="431"/>
      <c r="R98" s="408" t="s">
        <v>11</v>
      </c>
      <c r="S98" s="431">
        <v>4</v>
      </c>
      <c r="T98" s="431"/>
      <c r="U98" s="408" t="s">
        <v>29</v>
      </c>
      <c r="V98" s="480" t="s">
        <v>31</v>
      </c>
      <c r="W98" s="480"/>
      <c r="X98" s="408" t="s">
        <v>48</v>
      </c>
      <c r="Y98" s="408"/>
      <c r="Z98" s="431">
        <v>4</v>
      </c>
      <c r="AA98" s="431"/>
      <c r="AB98" s="408" t="s">
        <v>11</v>
      </c>
      <c r="AC98" s="431">
        <v>3</v>
      </c>
      <c r="AD98" s="431"/>
      <c r="AE98" s="408" t="s">
        <v>29</v>
      </c>
      <c r="AF98" s="408" t="s">
        <v>168</v>
      </c>
      <c r="AG98" s="585">
        <f>IF(P98&gt;=1,(Z98*12+AC98)-(P98*12+S98)+1,"")</f>
        <v>12</v>
      </c>
      <c r="AH98" s="480" t="s">
        <v>171</v>
      </c>
      <c r="AI98" s="480"/>
      <c r="AJ98" s="412" t="s">
        <v>62</v>
      </c>
    </row>
    <row r="99" spans="1:46" s="44" customFormat="1" ht="6" customHeight="1">
      <c r="A99" s="81"/>
      <c r="B99" s="174"/>
      <c r="C99" s="174"/>
      <c r="D99" s="174"/>
      <c r="E99" s="174"/>
      <c r="F99" s="174"/>
      <c r="G99" s="174"/>
      <c r="H99" s="174"/>
      <c r="I99" s="174"/>
      <c r="J99" s="174"/>
      <c r="K99" s="174"/>
      <c r="L99" s="174"/>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634"/>
    </row>
    <row r="100" spans="1:46" s="44" customFormat="1" ht="13.5" customHeight="1">
      <c r="A100" s="72" t="s">
        <v>109</v>
      </c>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634"/>
    </row>
    <row r="101" spans="1:46" s="44" customFormat="1" ht="24" customHeight="1">
      <c r="A101" s="82" t="s">
        <v>110</v>
      </c>
      <c r="B101" s="175" t="s">
        <v>364</v>
      </c>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46" s="44" customFormat="1" ht="24" customHeight="1">
      <c r="A102" s="82" t="s">
        <v>110</v>
      </c>
      <c r="B102" s="175" t="s">
        <v>251</v>
      </c>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46" s="44" customFormat="1" ht="27" customHeight="1">
      <c r="A103" s="83" t="s">
        <v>110</v>
      </c>
      <c r="B103" s="155" t="s">
        <v>365</v>
      </c>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row>
    <row r="104" spans="1:46" s="44" customFormat="1" ht="40.15" customHeight="1">
      <c r="A104" s="73" t="s">
        <v>110</v>
      </c>
      <c r="B104" s="158" t="s">
        <v>369</v>
      </c>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row>
    <row r="105" spans="1:46" s="44" customFormat="1" ht="36" customHeight="1">
      <c r="A105" s="83" t="s">
        <v>110</v>
      </c>
      <c r="B105" s="176" t="s">
        <v>367</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row>
    <row r="106" spans="1:46" s="44" customFormat="1" ht="27" customHeight="1">
      <c r="A106" s="83" t="s">
        <v>110</v>
      </c>
      <c r="B106" s="176" t="s">
        <v>368</v>
      </c>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row>
    <row r="107" spans="1:46" s="44" customFormat="1" ht="15" customHeight="1">
      <c r="B107" s="96"/>
      <c r="C107" s="96"/>
      <c r="D107" s="96"/>
      <c r="E107" s="96"/>
      <c r="F107" s="96"/>
      <c r="G107" s="96"/>
      <c r="H107" s="96"/>
      <c r="I107" s="96"/>
      <c r="J107" s="96"/>
      <c r="K107" s="96"/>
      <c r="L107" s="96"/>
      <c r="O107" s="299"/>
      <c r="P107" s="299"/>
      <c r="R107" s="299"/>
      <c r="S107" s="299"/>
      <c r="U107" s="182"/>
      <c r="V107" s="182"/>
      <c r="Y107" s="299"/>
      <c r="Z107" s="299"/>
      <c r="AB107" s="299"/>
      <c r="AC107" s="299"/>
      <c r="AJ107" s="44"/>
    </row>
    <row r="108" spans="1:46" s="44" customFormat="1" ht="18" customHeight="1">
      <c r="A108" s="85" t="s">
        <v>352</v>
      </c>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649"/>
    </row>
    <row r="109" spans="1:46" s="44" customFormat="1" ht="15.75" customHeight="1">
      <c r="A109" s="86"/>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row>
    <row r="110" spans="1:46" s="44" customFormat="1" ht="18" customHeight="1">
      <c r="A110" s="87" t="s">
        <v>326</v>
      </c>
      <c r="B110" s="177"/>
      <c r="C110" s="180"/>
      <c r="D110" s="180"/>
      <c r="E110" s="94"/>
      <c r="F110" s="180"/>
      <c r="G110" s="180"/>
      <c r="H110" s="180"/>
      <c r="I110" s="94"/>
      <c r="J110" s="180"/>
      <c r="K110" s="180"/>
      <c r="L110" s="180"/>
      <c r="M110" s="180"/>
      <c r="N110" s="180"/>
      <c r="O110" s="94"/>
      <c r="P110" s="180"/>
      <c r="Q110" s="180"/>
      <c r="R110" s="180"/>
      <c r="S110" s="180"/>
      <c r="T110" s="180"/>
      <c r="U110" s="180"/>
      <c r="V110" s="94"/>
      <c r="W110" s="180"/>
      <c r="X110" s="180"/>
      <c r="Y110" s="94"/>
      <c r="Z110" s="94"/>
      <c r="AA110" s="180"/>
      <c r="AB110" s="180"/>
      <c r="AC110" s="180"/>
      <c r="AD110" s="180"/>
      <c r="AF110" s="584" t="s">
        <v>194</v>
      </c>
      <c r="AG110" s="586"/>
      <c r="AH110" s="602" t="s">
        <v>127</v>
      </c>
      <c r="AI110" s="586"/>
      <c r="AJ110" s="650"/>
      <c r="AK110" s="44"/>
    </row>
    <row r="111" spans="1:46" s="44" customFormat="1" ht="26.25" customHeight="1">
      <c r="A111" s="88" t="s">
        <v>69</v>
      </c>
      <c r="B111" s="178"/>
      <c r="C111" s="178"/>
      <c r="D111" s="264"/>
      <c r="E111" s="291"/>
      <c r="F111" s="302" t="s">
        <v>21</v>
      </c>
      <c r="G111" s="343"/>
      <c r="H111" s="343"/>
      <c r="I111" s="349"/>
      <c r="J111" s="302" t="s">
        <v>112</v>
      </c>
      <c r="K111" s="343"/>
      <c r="L111" s="343"/>
      <c r="M111" s="343"/>
      <c r="N111" s="343"/>
      <c r="O111" s="349"/>
      <c r="P111" s="302" t="s">
        <v>113</v>
      </c>
      <c r="Q111" s="343"/>
      <c r="R111" s="343"/>
      <c r="S111" s="343"/>
      <c r="T111" s="343"/>
      <c r="U111" s="343"/>
      <c r="V111" s="349"/>
      <c r="W111" s="302" t="s">
        <v>9</v>
      </c>
      <c r="X111" s="343"/>
      <c r="Y111" s="509"/>
      <c r="Z111" s="349"/>
      <c r="AA111" s="302" t="s">
        <v>64</v>
      </c>
      <c r="AB111" s="343"/>
      <c r="AC111" s="343"/>
      <c r="AD111" s="343"/>
      <c r="AE111" s="509"/>
      <c r="AF111" s="509"/>
      <c r="AG111" s="509"/>
      <c r="AH111" s="509"/>
      <c r="AI111" s="509"/>
      <c r="AJ111" s="651"/>
      <c r="AK111" s="44"/>
    </row>
    <row r="112" spans="1:46" s="44" customFormat="1" ht="18" customHeight="1">
      <c r="A112" s="89" t="s">
        <v>66</v>
      </c>
      <c r="B112" s="179"/>
      <c r="C112" s="179"/>
      <c r="D112" s="179"/>
      <c r="E112" s="292" t="s">
        <v>126</v>
      </c>
      <c r="F112" s="321"/>
      <c r="G112" s="345"/>
      <c r="H112" s="345"/>
      <c r="I112" s="181"/>
      <c r="J112" s="345"/>
      <c r="K112" s="345"/>
      <c r="L112" s="345"/>
      <c r="M112" s="345"/>
      <c r="N112" s="345"/>
      <c r="O112" s="322"/>
      <c r="P112" s="345"/>
      <c r="Q112" s="345"/>
      <c r="R112" s="345"/>
      <c r="S112" s="345"/>
      <c r="T112" s="345"/>
      <c r="U112" s="345"/>
      <c r="V112" s="322"/>
      <c r="W112" s="345"/>
      <c r="X112" s="345"/>
      <c r="Y112" s="181"/>
      <c r="Z112" s="181"/>
      <c r="AA112" s="345"/>
      <c r="AB112" s="345"/>
      <c r="AC112" s="345"/>
      <c r="AD112" s="345"/>
      <c r="AE112" s="345"/>
      <c r="AF112" s="345"/>
      <c r="AG112" s="345"/>
      <c r="AH112" s="345"/>
      <c r="AI112" s="345"/>
      <c r="AJ112" s="652"/>
      <c r="AK112" s="44"/>
    </row>
    <row r="113" spans="1:37" s="44" customFormat="1" ht="18" customHeight="1">
      <c r="A113" s="90"/>
      <c r="B113" s="94"/>
      <c r="C113" s="94"/>
      <c r="D113" s="94"/>
      <c r="E113" s="293"/>
      <c r="F113" s="322" t="s">
        <v>25</v>
      </c>
      <c r="G113" s="181"/>
      <c r="H113" s="181"/>
      <c r="I113" s="181"/>
      <c r="J113" s="181"/>
      <c r="K113" s="358"/>
      <c r="L113" s="322" t="s">
        <v>178</v>
      </c>
      <c r="M113" s="181"/>
      <c r="N113" s="181"/>
      <c r="O113" s="322"/>
      <c r="P113" s="322"/>
      <c r="Q113" s="323"/>
      <c r="R113" s="445"/>
      <c r="S113" s="322" t="s">
        <v>64</v>
      </c>
      <c r="T113" s="322"/>
      <c r="U113" s="322" t="s">
        <v>43</v>
      </c>
      <c r="V113" s="358"/>
      <c r="W113" s="358"/>
      <c r="X113" s="358"/>
      <c r="Y113" s="358"/>
      <c r="Z113" s="358"/>
      <c r="AA113" s="358"/>
      <c r="AB113" s="358"/>
      <c r="AC113" s="358"/>
      <c r="AD113" s="358"/>
      <c r="AE113" s="358"/>
      <c r="AF113" s="358"/>
      <c r="AG113" s="358"/>
      <c r="AH113" s="358"/>
      <c r="AI113" s="358"/>
      <c r="AJ113" s="653" t="s">
        <v>17</v>
      </c>
      <c r="AK113" s="44"/>
    </row>
    <row r="114" spans="1:37" s="44" customFormat="1" ht="18" customHeight="1">
      <c r="A114" s="90"/>
      <c r="B114" s="94"/>
      <c r="C114" s="94"/>
      <c r="D114" s="94"/>
      <c r="E114" s="294" t="s">
        <v>65</v>
      </c>
      <c r="F114" s="323"/>
      <c r="G114" s="181"/>
      <c r="H114" s="181"/>
      <c r="I114" s="181"/>
      <c r="J114" s="181"/>
      <c r="L114" s="181"/>
      <c r="O114" s="322"/>
      <c r="P114" s="323"/>
      <c r="Q114" s="323"/>
      <c r="R114" s="323"/>
      <c r="S114" s="325"/>
      <c r="T114" s="325"/>
      <c r="U114" s="325"/>
      <c r="V114" s="325"/>
      <c r="W114" s="325"/>
      <c r="X114" s="325"/>
      <c r="Y114" s="325"/>
      <c r="Z114" s="325"/>
      <c r="AA114" s="325"/>
      <c r="AB114" s="325"/>
      <c r="AC114" s="325"/>
      <c r="AD114" s="325"/>
      <c r="AE114" s="325"/>
      <c r="AF114" s="325"/>
      <c r="AG114" s="325"/>
      <c r="AH114" s="325"/>
      <c r="AI114" s="325"/>
      <c r="AJ114" s="654"/>
      <c r="AK114" s="44"/>
    </row>
    <row r="115" spans="1:37" s="44" customFormat="1" ht="75" customHeight="1">
      <c r="A115" s="90"/>
      <c r="B115" s="94"/>
      <c r="C115" s="94"/>
      <c r="D115" s="94"/>
      <c r="E115" s="295" t="s">
        <v>39</v>
      </c>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655"/>
      <c r="AK115" s="44"/>
    </row>
    <row r="116" spans="1:37" s="44" customFormat="1" ht="12">
      <c r="A116" s="90"/>
      <c r="B116" s="94"/>
      <c r="C116" s="94"/>
      <c r="D116" s="94"/>
      <c r="E116" s="296" t="s">
        <v>253</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656"/>
      <c r="AK116" s="44"/>
    </row>
    <row r="117" spans="1:37" s="44" customFormat="1" ht="12.75">
      <c r="A117" s="90"/>
      <c r="B117" s="94"/>
      <c r="C117" s="94"/>
      <c r="D117" s="94"/>
      <c r="E117" s="296" t="s">
        <v>209</v>
      </c>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657"/>
      <c r="AK117" s="44"/>
    </row>
    <row r="118" spans="1:37" s="44" customFormat="1" ht="18" customHeight="1">
      <c r="A118" s="91"/>
      <c r="B118" s="180"/>
      <c r="C118" s="180"/>
      <c r="D118" s="180"/>
      <c r="E118" s="297" t="s">
        <v>180</v>
      </c>
      <c r="F118" s="326"/>
      <c r="G118" s="326"/>
      <c r="H118" s="326"/>
      <c r="I118" s="326"/>
      <c r="J118" s="326"/>
      <c r="K118" s="326"/>
      <c r="L118" s="376" t="s">
        <v>263</v>
      </c>
      <c r="M118" s="394"/>
      <c r="N118" s="394"/>
      <c r="O118" s="423">
        <v>29</v>
      </c>
      <c r="P118" s="423"/>
      <c r="Q118" s="394" t="s">
        <v>0</v>
      </c>
      <c r="R118" s="423">
        <v>4</v>
      </c>
      <c r="S118" s="423"/>
      <c r="T118" s="394" t="s">
        <v>32</v>
      </c>
      <c r="U118" s="472" t="s">
        <v>43</v>
      </c>
      <c r="V118" s="429"/>
      <c r="W118" s="481" t="s">
        <v>42</v>
      </c>
      <c r="X118" s="472"/>
      <c r="Y118" s="472"/>
      <c r="Z118" s="429"/>
      <c r="AA118" s="481" t="s">
        <v>72</v>
      </c>
      <c r="AB118" s="472"/>
      <c r="AC118" s="472" t="s">
        <v>17</v>
      </c>
      <c r="AD118" s="472"/>
      <c r="AE118" s="472"/>
      <c r="AF118" s="472"/>
      <c r="AG118" s="472"/>
      <c r="AH118" s="472"/>
      <c r="AI118" s="472"/>
      <c r="AJ118" s="658"/>
      <c r="AK118" s="44"/>
    </row>
    <row r="119" spans="1:37" s="44" customFormat="1" ht="12" customHeight="1">
      <c r="A119" s="92"/>
      <c r="B119" s="92"/>
      <c r="C119" s="92"/>
      <c r="D119" s="92"/>
      <c r="E119" s="298"/>
      <c r="F119" s="299"/>
      <c r="G119" s="299"/>
      <c r="H119" s="299"/>
      <c r="I119" s="299"/>
      <c r="J119" s="299"/>
      <c r="K119" s="299"/>
      <c r="L119" s="322"/>
      <c r="M119" s="322"/>
      <c r="N119" s="299"/>
      <c r="O119" s="377"/>
      <c r="P119" s="377"/>
      <c r="Q119" s="377"/>
      <c r="R119" s="377"/>
      <c r="S119" s="377"/>
      <c r="T119" s="377"/>
      <c r="U119" s="299"/>
      <c r="V119" s="299"/>
      <c r="W119" s="482"/>
      <c r="X119" s="299"/>
      <c r="Y119" s="299"/>
      <c r="Z119" s="299"/>
      <c r="AA119" s="377"/>
      <c r="AB119" s="299"/>
      <c r="AC119" s="299"/>
      <c r="AD119" s="299"/>
      <c r="AE119" s="299"/>
      <c r="AF119" s="299"/>
      <c r="AG119" s="299"/>
      <c r="AH119" s="299"/>
      <c r="AI119" s="299"/>
      <c r="AJ119" s="659"/>
    </row>
    <row r="120" spans="1:37" s="44" customFormat="1" ht="12" customHeight="1">
      <c r="B120" s="92"/>
      <c r="C120" s="92"/>
      <c r="D120" s="92"/>
      <c r="E120" s="298"/>
      <c r="F120" s="299"/>
      <c r="G120" s="299"/>
      <c r="H120" s="299"/>
      <c r="I120" s="299"/>
      <c r="J120" s="299"/>
      <c r="K120" s="299"/>
      <c r="L120" s="322"/>
      <c r="M120" s="322"/>
      <c r="N120" s="299"/>
      <c r="O120" s="377"/>
      <c r="P120" s="377"/>
      <c r="Q120" s="377"/>
      <c r="R120" s="377"/>
      <c r="S120" s="377"/>
      <c r="T120" s="377"/>
      <c r="U120" s="299"/>
      <c r="V120" s="299"/>
      <c r="W120" s="482"/>
      <c r="X120" s="299"/>
      <c r="Y120" s="299"/>
      <c r="Z120" s="299"/>
      <c r="AA120" s="377"/>
      <c r="AB120" s="299"/>
      <c r="AC120" s="299"/>
      <c r="AD120" s="299"/>
      <c r="AE120" s="299"/>
      <c r="AF120" s="299"/>
      <c r="AG120" s="299"/>
      <c r="AH120" s="299"/>
      <c r="AI120" s="299"/>
      <c r="AJ120" s="659"/>
    </row>
    <row r="121" spans="1:37" s="44" customFormat="1" ht="18" customHeight="1">
      <c r="A121" s="93" t="s">
        <v>327</v>
      </c>
      <c r="B121" s="181"/>
      <c r="C121" s="181"/>
      <c r="D121" s="181"/>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584" t="s">
        <v>194</v>
      </c>
      <c r="AG121" s="587"/>
      <c r="AH121" s="603" t="s">
        <v>127</v>
      </c>
      <c r="AI121" s="587"/>
      <c r="AJ121" s="587"/>
      <c r="AK121" s="44"/>
    </row>
    <row r="122" spans="1:37" s="44" customFormat="1" ht="75" customHeight="1">
      <c r="A122" s="88" t="s">
        <v>329</v>
      </c>
      <c r="B122" s="178"/>
      <c r="C122" s="178"/>
      <c r="D122" s="265"/>
      <c r="E122" s="300" t="s">
        <v>196</v>
      </c>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660"/>
      <c r="AK122" s="44"/>
    </row>
    <row r="123" spans="1:37" s="44" customFormat="1" ht="18" customHeight="1">
      <c r="A123" s="89" t="s">
        <v>148</v>
      </c>
      <c r="B123" s="179"/>
      <c r="C123" s="179"/>
      <c r="D123" s="266"/>
      <c r="E123" s="301"/>
      <c r="F123" s="321" t="s">
        <v>247</v>
      </c>
      <c r="G123" s="345"/>
      <c r="H123" s="345"/>
      <c r="I123" s="345"/>
      <c r="J123" s="345"/>
      <c r="K123" s="345"/>
      <c r="L123" s="345"/>
      <c r="M123" s="345"/>
      <c r="P123" s="301"/>
      <c r="Q123" s="321" t="s">
        <v>328</v>
      </c>
      <c r="R123" s="345"/>
      <c r="S123" s="345"/>
      <c r="T123" s="345"/>
      <c r="U123" s="345"/>
      <c r="V123" s="345"/>
      <c r="X123" s="301"/>
      <c r="Y123" s="321" t="s">
        <v>34</v>
      </c>
      <c r="Z123" s="345"/>
      <c r="AA123" s="345"/>
      <c r="AB123" s="345"/>
      <c r="AC123" s="345"/>
      <c r="AD123" s="345"/>
      <c r="AE123" s="345"/>
      <c r="AF123" s="345"/>
      <c r="AG123" s="345"/>
      <c r="AH123" s="345"/>
      <c r="AI123" s="345"/>
      <c r="AJ123" s="652"/>
      <c r="AK123" s="44"/>
    </row>
    <row r="124" spans="1:37" s="44" customFormat="1" ht="14.25" customHeight="1">
      <c r="A124" s="91"/>
      <c r="B124" s="180"/>
      <c r="C124" s="180"/>
      <c r="D124" s="267"/>
      <c r="E124" s="302" t="s">
        <v>183</v>
      </c>
      <c r="F124" s="302"/>
      <c r="G124" s="343"/>
      <c r="H124" s="343"/>
      <c r="I124" s="343"/>
      <c r="J124" s="343"/>
      <c r="K124" s="343"/>
      <c r="L124" s="343"/>
      <c r="M124" s="343"/>
      <c r="N124" s="343"/>
      <c r="O124" s="302"/>
      <c r="P124" s="432"/>
      <c r="Q124" s="433"/>
      <c r="R124" s="433"/>
      <c r="S124" s="433"/>
      <c r="T124" s="433"/>
      <c r="U124" s="433"/>
      <c r="V124" s="433"/>
      <c r="W124" s="433"/>
      <c r="X124" s="433"/>
      <c r="Y124" s="433"/>
      <c r="Z124" s="433"/>
      <c r="AA124" s="433"/>
      <c r="AB124" s="433"/>
      <c r="AC124" s="433"/>
      <c r="AD124" s="433"/>
      <c r="AE124" s="433"/>
      <c r="AF124" s="433"/>
      <c r="AG124" s="433"/>
      <c r="AH124" s="433"/>
      <c r="AI124" s="433"/>
      <c r="AJ124" s="661"/>
      <c r="AK124" s="44"/>
    </row>
    <row r="125" spans="1:37" s="44" customFormat="1" ht="26.25" customHeight="1">
      <c r="A125" s="88" t="s">
        <v>69</v>
      </c>
      <c r="B125" s="178"/>
      <c r="C125" s="178"/>
      <c r="D125" s="264"/>
      <c r="E125" s="303"/>
      <c r="F125" s="302" t="s">
        <v>21</v>
      </c>
      <c r="G125" s="343"/>
      <c r="H125" s="343"/>
      <c r="I125" s="303"/>
      <c r="J125" s="302" t="s">
        <v>112</v>
      </c>
      <c r="K125" s="343"/>
      <c r="L125" s="343"/>
      <c r="M125" s="343"/>
      <c r="N125" s="343"/>
      <c r="O125" s="424"/>
      <c r="P125" s="302" t="s">
        <v>113</v>
      </c>
      <c r="Q125" s="343"/>
      <c r="R125" s="343"/>
      <c r="S125" s="343"/>
      <c r="T125" s="343"/>
      <c r="U125" s="343"/>
      <c r="V125" s="424"/>
      <c r="W125" s="302" t="s">
        <v>9</v>
      </c>
      <c r="X125" s="343"/>
      <c r="Y125" s="303"/>
      <c r="Z125" s="302" t="s">
        <v>64</v>
      </c>
      <c r="AA125" s="302"/>
      <c r="AB125" s="343"/>
      <c r="AC125" s="343"/>
      <c r="AD125" s="343"/>
      <c r="AE125" s="343"/>
      <c r="AF125" s="343"/>
      <c r="AG125" s="343"/>
      <c r="AH125" s="343"/>
      <c r="AI125" s="343"/>
      <c r="AJ125" s="662"/>
      <c r="AK125" s="44"/>
    </row>
    <row r="126" spans="1:37" s="44" customFormat="1" ht="15" customHeight="1">
      <c r="A126" s="89" t="s">
        <v>66</v>
      </c>
      <c r="B126" s="179"/>
      <c r="C126" s="179"/>
      <c r="D126" s="179"/>
      <c r="E126" s="292" t="s">
        <v>156</v>
      </c>
      <c r="F126" s="321"/>
      <c r="G126" s="345"/>
      <c r="H126" s="345"/>
      <c r="I126" s="345"/>
      <c r="J126" s="345"/>
      <c r="K126" s="345"/>
      <c r="L126" s="345"/>
      <c r="M126" s="345"/>
      <c r="N126" s="345"/>
      <c r="O126" s="321"/>
      <c r="P126" s="345"/>
      <c r="Q126" s="345"/>
      <c r="R126" s="345"/>
      <c r="S126" s="345"/>
      <c r="T126" s="345"/>
      <c r="U126" s="345"/>
      <c r="V126" s="321"/>
      <c r="W126" s="345"/>
      <c r="X126" s="345"/>
      <c r="Y126" s="345"/>
      <c r="Z126" s="345"/>
      <c r="AA126" s="345"/>
      <c r="AB126" s="345"/>
      <c r="AC126" s="345"/>
      <c r="AD126" s="345"/>
      <c r="AE126" s="345"/>
      <c r="AF126" s="345"/>
      <c r="AG126" s="345"/>
      <c r="AH126" s="345"/>
      <c r="AI126" s="345"/>
      <c r="AJ126" s="652"/>
      <c r="AK126" s="44"/>
    </row>
    <row r="127" spans="1:37" s="44" customFormat="1" ht="18" customHeight="1">
      <c r="A127" s="90"/>
      <c r="B127" s="94"/>
      <c r="C127" s="94"/>
      <c r="D127" s="94"/>
      <c r="E127" s="304"/>
      <c r="F127" s="322" t="s">
        <v>25</v>
      </c>
      <c r="G127" s="181"/>
      <c r="H127" s="181"/>
      <c r="I127" s="181"/>
      <c r="J127" s="181"/>
      <c r="K127" s="359"/>
      <c r="L127" s="322" t="s">
        <v>179</v>
      </c>
      <c r="M127" s="181"/>
      <c r="N127" s="181"/>
      <c r="O127" s="322"/>
      <c r="P127" s="322"/>
      <c r="Q127" s="323"/>
      <c r="R127" s="236"/>
      <c r="S127" s="322" t="s">
        <v>64</v>
      </c>
      <c r="T127" s="322"/>
      <c r="U127" s="322" t="s">
        <v>43</v>
      </c>
      <c r="V127" s="359"/>
      <c r="W127" s="359"/>
      <c r="X127" s="359"/>
      <c r="Y127" s="359"/>
      <c r="Z127" s="359"/>
      <c r="AA127" s="359"/>
      <c r="AB127" s="359"/>
      <c r="AC127" s="359"/>
      <c r="AD127" s="359"/>
      <c r="AE127" s="359"/>
      <c r="AF127" s="359"/>
      <c r="AG127" s="359"/>
      <c r="AH127" s="359"/>
      <c r="AI127" s="359"/>
      <c r="AJ127" s="653" t="s">
        <v>17</v>
      </c>
      <c r="AK127" s="44"/>
    </row>
    <row r="128" spans="1:37" s="44" customFormat="1" ht="15.75" customHeight="1">
      <c r="A128" s="90"/>
      <c r="B128" s="94"/>
      <c r="C128" s="94"/>
      <c r="D128" s="94"/>
      <c r="E128" s="294" t="s">
        <v>65</v>
      </c>
      <c r="F128" s="323"/>
      <c r="G128" s="181"/>
      <c r="H128" s="181"/>
      <c r="I128" s="181"/>
      <c r="J128" s="181"/>
      <c r="L128" s="181"/>
      <c r="M128" s="395"/>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653"/>
      <c r="AK128" s="44"/>
    </row>
    <row r="129" spans="1:38" s="44" customFormat="1" ht="75" customHeight="1">
      <c r="A129" s="90"/>
      <c r="B129" s="94"/>
      <c r="C129" s="94"/>
      <c r="D129" s="94"/>
      <c r="E129" s="305" t="s">
        <v>406</v>
      </c>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663"/>
      <c r="AK129" s="44"/>
    </row>
    <row r="130" spans="1:38" s="44" customFormat="1" ht="12">
      <c r="A130" s="90"/>
      <c r="B130" s="94"/>
      <c r="C130" s="94"/>
      <c r="D130" s="94"/>
      <c r="E130" s="296" t="s">
        <v>253</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67</v>
      </c>
      <c r="AF130" s="325"/>
      <c r="AG130" s="325"/>
      <c r="AH130" s="325"/>
      <c r="AI130" s="325"/>
      <c r="AJ130" s="656"/>
      <c r="AK130" s="44"/>
    </row>
    <row r="131" spans="1:38" s="44" customFormat="1" ht="12">
      <c r="A131" s="90"/>
      <c r="B131" s="94"/>
      <c r="C131" s="94"/>
      <c r="D131" s="94"/>
      <c r="E131" s="296" t="s">
        <v>235</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656"/>
      <c r="AK131" s="44"/>
    </row>
    <row r="132" spans="1:38" s="44" customFormat="1" ht="14.25">
      <c r="A132" s="90"/>
      <c r="B132" s="94"/>
      <c r="C132" s="94"/>
      <c r="D132" s="94"/>
      <c r="E132" s="296" t="s">
        <v>310</v>
      </c>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657"/>
      <c r="AK132" s="43"/>
    </row>
    <row r="133" spans="1:38" s="44" customFormat="1" ht="18" customHeight="1">
      <c r="A133" s="91"/>
      <c r="B133" s="180"/>
      <c r="C133" s="180"/>
      <c r="D133" s="180"/>
      <c r="E133" s="297" t="s">
        <v>180</v>
      </c>
      <c r="F133" s="326"/>
      <c r="G133" s="326"/>
      <c r="H133" s="326"/>
      <c r="I133" s="326"/>
      <c r="J133" s="326"/>
      <c r="K133" s="360"/>
      <c r="L133" s="376" t="s">
        <v>48</v>
      </c>
      <c r="M133" s="394"/>
      <c r="N133" s="413">
        <v>3</v>
      </c>
      <c r="O133" s="413"/>
      <c r="P133" s="394" t="s">
        <v>0</v>
      </c>
      <c r="Q133" s="413">
        <v>4</v>
      </c>
      <c r="R133" s="413"/>
      <c r="S133" s="394" t="s">
        <v>32</v>
      </c>
      <c r="T133" s="472" t="s">
        <v>43</v>
      </c>
      <c r="U133" s="476"/>
      <c r="V133" s="481" t="s">
        <v>42</v>
      </c>
      <c r="W133" s="472"/>
      <c r="X133" s="472"/>
      <c r="Y133" s="476"/>
      <c r="Z133" s="394" t="s">
        <v>72</v>
      </c>
      <c r="AA133" s="472"/>
      <c r="AB133" s="472" t="s">
        <v>17</v>
      </c>
      <c r="AC133" s="472"/>
      <c r="AD133" s="472"/>
      <c r="AE133" s="472"/>
      <c r="AF133" s="472"/>
      <c r="AG133" s="472"/>
      <c r="AH133" s="472"/>
      <c r="AI133" s="472"/>
      <c r="AJ133" s="658"/>
      <c r="AK133" s="44"/>
    </row>
    <row r="134" spans="1:38" s="44" customFormat="1" ht="12" customHeight="1">
      <c r="A134" s="94"/>
      <c r="B134" s="94"/>
      <c r="C134" s="94"/>
      <c r="D134" s="94"/>
      <c r="E134" s="298"/>
      <c r="F134" s="299"/>
      <c r="G134" s="299"/>
      <c r="H134" s="299"/>
      <c r="I134" s="299"/>
      <c r="J134" s="299"/>
      <c r="K134" s="299"/>
      <c r="L134" s="377"/>
      <c r="M134" s="377"/>
      <c r="N134" s="377"/>
      <c r="O134" s="377"/>
      <c r="P134" s="377"/>
      <c r="Q134" s="377"/>
      <c r="R134" s="377"/>
      <c r="S134" s="377"/>
      <c r="T134" s="299"/>
      <c r="U134" s="299"/>
      <c r="V134" s="482"/>
      <c r="W134" s="299"/>
      <c r="X134" s="299"/>
      <c r="Y134" s="299"/>
      <c r="Z134" s="377"/>
      <c r="AA134" s="299"/>
      <c r="AB134" s="299"/>
      <c r="AC134" s="299"/>
      <c r="AD134" s="299"/>
      <c r="AE134" s="299"/>
      <c r="AF134" s="299"/>
      <c r="AG134" s="299"/>
      <c r="AH134" s="299"/>
      <c r="AI134" s="299"/>
      <c r="AJ134" s="659"/>
      <c r="AK134" s="44"/>
    </row>
    <row r="135" spans="1:38" s="44" customFormat="1" ht="18" customHeight="1">
      <c r="A135" s="95" t="s">
        <v>348</v>
      </c>
      <c r="B135" s="94"/>
      <c r="C135" s="94"/>
      <c r="D135" s="94"/>
      <c r="E135" s="298"/>
      <c r="F135" s="299"/>
      <c r="G135" s="299"/>
      <c r="H135" s="299"/>
      <c r="I135" s="299"/>
      <c r="J135" s="299"/>
      <c r="K135" s="299"/>
      <c r="L135" s="377"/>
      <c r="M135" s="377"/>
      <c r="N135" s="377"/>
      <c r="O135" s="377"/>
      <c r="P135" s="377"/>
      <c r="Q135" s="377"/>
      <c r="R135" s="377"/>
      <c r="S135" s="377"/>
      <c r="T135" s="299"/>
      <c r="U135" s="299"/>
      <c r="V135" s="482"/>
      <c r="W135" s="299"/>
      <c r="X135" s="299"/>
      <c r="Y135" s="299"/>
      <c r="Z135" s="377"/>
      <c r="AA135" s="299"/>
      <c r="AB135" s="299"/>
      <c r="AC135" s="299"/>
      <c r="AD135" s="299"/>
      <c r="AE135" s="299"/>
      <c r="AF135" s="299"/>
      <c r="AG135" s="299"/>
      <c r="AH135" s="299"/>
      <c r="AI135" s="299"/>
      <c r="AJ135" s="659"/>
      <c r="AK135" s="44"/>
    </row>
    <row r="136" spans="1:38" s="44" customFormat="1" ht="12.75">
      <c r="A136" s="87"/>
      <c r="B136" s="180"/>
      <c r="C136" s="180"/>
      <c r="D136" s="180"/>
      <c r="E136" s="298"/>
      <c r="F136" s="299"/>
      <c r="G136" s="299"/>
      <c r="H136" s="299"/>
      <c r="I136" s="299"/>
      <c r="J136" s="299"/>
      <c r="K136" s="299"/>
      <c r="L136" s="377"/>
      <c r="M136" s="377"/>
      <c r="N136" s="377"/>
      <c r="O136" s="377"/>
      <c r="P136" s="377"/>
      <c r="Q136" s="377"/>
      <c r="R136" s="377"/>
      <c r="S136" s="377"/>
      <c r="T136" s="299"/>
      <c r="U136" s="299"/>
      <c r="V136" s="482"/>
      <c r="W136" s="299"/>
      <c r="X136" s="299"/>
      <c r="Y136" s="299"/>
      <c r="Z136" s="377"/>
      <c r="AA136" s="299"/>
      <c r="AB136" s="299"/>
      <c r="AC136" s="299"/>
      <c r="AD136" s="299"/>
      <c r="AE136" s="299"/>
      <c r="AF136" s="299"/>
      <c r="AG136" s="299"/>
      <c r="AH136" s="299"/>
      <c r="AI136" s="299"/>
      <c r="AJ136" s="664" t="s">
        <v>107</v>
      </c>
    </row>
    <row r="137" spans="1:38" s="44" customFormat="1" ht="70.5" customHeight="1">
      <c r="A137" s="88" t="s">
        <v>198</v>
      </c>
      <c r="B137" s="178"/>
      <c r="C137" s="178"/>
      <c r="D137" s="265"/>
      <c r="E137" s="306"/>
      <c r="F137" s="329"/>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c r="AC137" s="329"/>
      <c r="AD137" s="329"/>
      <c r="AE137" s="329"/>
      <c r="AF137" s="329"/>
      <c r="AG137" s="329"/>
      <c r="AH137" s="329"/>
      <c r="AI137" s="329"/>
      <c r="AJ137" s="665"/>
    </row>
    <row r="138" spans="1:38" s="44" customFormat="1" ht="70.5" customHeight="1">
      <c r="A138" s="88" t="s">
        <v>120</v>
      </c>
      <c r="B138" s="178"/>
      <c r="C138" s="178"/>
      <c r="D138" s="265"/>
      <c r="E138" s="306"/>
      <c r="F138" s="329"/>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c r="AC138" s="329"/>
      <c r="AD138" s="329"/>
      <c r="AE138" s="329"/>
      <c r="AF138" s="329"/>
      <c r="AG138" s="329"/>
      <c r="AH138" s="329"/>
      <c r="AI138" s="329"/>
      <c r="AJ138" s="665"/>
    </row>
    <row r="139" spans="1:38" s="44" customFormat="1" ht="18" customHeight="1">
      <c r="A139" s="86"/>
      <c r="B139" s="94"/>
      <c r="C139" s="94"/>
      <c r="D139" s="94"/>
      <c r="E139" s="298"/>
      <c r="F139" s="299"/>
      <c r="G139" s="299"/>
      <c r="H139" s="299"/>
      <c r="I139" s="299"/>
      <c r="J139" s="299"/>
      <c r="K139" s="299"/>
      <c r="L139" s="377"/>
      <c r="M139" s="377"/>
      <c r="N139" s="377"/>
      <c r="O139" s="377"/>
      <c r="P139" s="377"/>
      <c r="Q139" s="377"/>
      <c r="R139" s="377"/>
      <c r="S139" s="377"/>
      <c r="T139" s="299"/>
      <c r="U139" s="299"/>
      <c r="V139" s="482"/>
      <c r="W139" s="299"/>
      <c r="X139" s="299"/>
      <c r="Y139" s="299"/>
      <c r="Z139" s="377"/>
      <c r="AA139" s="299"/>
      <c r="AB139" s="299"/>
      <c r="AC139" s="299"/>
      <c r="AD139" s="299"/>
      <c r="AE139" s="299"/>
      <c r="AF139" s="299"/>
      <c r="AG139" s="299"/>
      <c r="AH139" s="299"/>
      <c r="AI139" s="299"/>
      <c r="AJ139" s="659"/>
    </row>
    <row r="140" spans="1:38" s="44" customFormat="1" ht="6.75" customHeight="1">
      <c r="A140" s="96"/>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c r="AH140" s="182"/>
      <c r="AI140" s="182"/>
      <c r="AJ140" s="666"/>
    </row>
    <row r="141" spans="1:38" s="44" customFormat="1" ht="18" customHeight="1">
      <c r="A141" s="48"/>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666"/>
    </row>
    <row r="142" spans="1:38" s="44" customFormat="1" ht="6.75" customHeight="1">
      <c r="A142" s="96"/>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666"/>
    </row>
    <row r="143" spans="1:38" s="44" customFormat="1" ht="17.25" customHeight="1">
      <c r="A143" s="97" t="s">
        <v>79</v>
      </c>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94"/>
      <c r="AJ143" s="44"/>
      <c r="AL143" s="183"/>
    </row>
    <row r="144" spans="1:38" s="44" customFormat="1" ht="16.5" customHeight="1">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F144" s="82" t="s">
        <v>194</v>
      </c>
      <c r="AG144" s="586"/>
      <c r="AH144" s="602" t="s">
        <v>127</v>
      </c>
      <c r="AI144" s="586"/>
      <c r="AJ144" s="650"/>
      <c r="AK144" s="44"/>
      <c r="AL144" s="98"/>
    </row>
    <row r="145" spans="1:38" s="44" customFormat="1" ht="17.25" customHeight="1">
      <c r="A145" s="98" t="s">
        <v>255</v>
      </c>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44"/>
      <c r="AK145" s="44"/>
      <c r="AL145" s="98"/>
    </row>
    <row r="146" spans="1:38" s="44" customFormat="1" ht="6.75" customHeight="1">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44"/>
      <c r="AK146" s="44"/>
      <c r="AL146" s="98"/>
    </row>
    <row r="147" spans="1:38" s="44" customFormat="1" ht="17.25" customHeight="1">
      <c r="A147" s="99" t="s">
        <v>257</v>
      </c>
      <c r="B147" s="184"/>
      <c r="C147" s="240"/>
      <c r="D147" s="240"/>
      <c r="E147" s="240"/>
      <c r="F147" s="240"/>
      <c r="G147" s="240"/>
      <c r="H147" s="240"/>
      <c r="I147" s="240"/>
      <c r="J147" s="240"/>
      <c r="K147" s="240"/>
      <c r="L147" s="240"/>
      <c r="M147" s="240"/>
      <c r="N147" s="240"/>
      <c r="O147" s="240"/>
      <c r="P147" s="240"/>
      <c r="Q147" s="240"/>
      <c r="R147" s="240"/>
      <c r="S147" s="240"/>
      <c r="T147" s="240"/>
      <c r="U147" s="477" t="s">
        <v>73</v>
      </c>
      <c r="V147" s="483"/>
      <c r="W147" s="483"/>
      <c r="X147" s="483"/>
      <c r="Y147" s="483"/>
      <c r="Z147" s="483"/>
      <c r="AA147" s="483"/>
      <c r="AB147" s="408"/>
      <c r="AC147" s="567"/>
      <c r="AD147" s="574" t="s">
        <v>78</v>
      </c>
      <c r="AE147" s="579"/>
      <c r="AF147" s="579"/>
      <c r="AG147" s="588"/>
      <c r="AH147" s="604" t="s">
        <v>30</v>
      </c>
      <c r="AI147" s="483"/>
      <c r="AJ147" s="667"/>
      <c r="AK147" s="44"/>
      <c r="AL147" s="72"/>
    </row>
    <row r="148" spans="1:38" s="44" customFormat="1" ht="18" customHeight="1">
      <c r="A148" s="100"/>
      <c r="B148" s="185" t="s">
        <v>75</v>
      </c>
      <c r="C148" s="241" t="s">
        <v>227</v>
      </c>
      <c r="D148" s="241"/>
      <c r="E148" s="241"/>
      <c r="F148" s="241"/>
      <c r="G148" s="241"/>
      <c r="H148" s="241"/>
      <c r="I148" s="241"/>
      <c r="J148" s="241"/>
      <c r="K148" s="241"/>
      <c r="L148" s="241"/>
      <c r="M148" s="241"/>
      <c r="N148" s="241"/>
      <c r="O148" s="241"/>
      <c r="P148" s="241"/>
      <c r="Q148" s="241"/>
      <c r="R148" s="241"/>
      <c r="S148" s="241"/>
      <c r="T148" s="241"/>
      <c r="U148" s="86"/>
      <c r="V148" s="86"/>
      <c r="W148" s="86"/>
      <c r="X148" s="86"/>
      <c r="Y148" s="510"/>
      <c r="Z148" s="510"/>
      <c r="AA148" s="510"/>
      <c r="AB148" s="510"/>
      <c r="AC148" s="98"/>
      <c r="AD148" s="98"/>
      <c r="AE148" s="98"/>
      <c r="AF148" s="98"/>
      <c r="AG148" s="72"/>
      <c r="AH148" s="72"/>
      <c r="AI148" s="72"/>
      <c r="AJ148" s="668"/>
      <c r="AK148" s="709"/>
      <c r="AL148" s="175"/>
    </row>
    <row r="149" spans="1:38" s="44" customFormat="1" ht="18" customHeight="1">
      <c r="A149" s="100"/>
      <c r="B149" s="186" t="s">
        <v>23</v>
      </c>
      <c r="C149" s="242" t="s">
        <v>239</v>
      </c>
      <c r="D149" s="242"/>
      <c r="E149" s="242"/>
      <c r="F149" s="242"/>
      <c r="G149" s="242"/>
      <c r="H149" s="242"/>
      <c r="I149" s="242"/>
      <c r="J149" s="242"/>
      <c r="K149" s="242"/>
      <c r="L149" s="242"/>
      <c r="M149" s="242"/>
      <c r="N149" s="242"/>
      <c r="O149" s="242"/>
      <c r="P149" s="242"/>
      <c r="Q149" s="242"/>
      <c r="R149" s="242"/>
      <c r="S149" s="242"/>
      <c r="T149" s="242"/>
      <c r="U149" s="242"/>
      <c r="V149" s="242"/>
      <c r="W149" s="242"/>
      <c r="X149" s="242"/>
      <c r="Y149" s="511"/>
      <c r="Z149" s="511"/>
      <c r="AA149" s="511"/>
      <c r="AB149" s="511"/>
      <c r="AC149" s="568"/>
      <c r="AD149" s="575"/>
      <c r="AE149" s="568"/>
      <c r="AF149" s="568"/>
      <c r="AG149" s="589"/>
      <c r="AH149" s="589"/>
      <c r="AI149" s="589"/>
      <c r="AJ149" s="669"/>
      <c r="AK149" s="709"/>
      <c r="AL149" s="175"/>
    </row>
    <row r="150" spans="1:38" s="44" customFormat="1" ht="18" customHeight="1">
      <c r="A150" s="101"/>
      <c r="B150" s="187" t="s">
        <v>237</v>
      </c>
      <c r="C150" s="177" t="s">
        <v>269</v>
      </c>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512"/>
      <c r="Z150" s="512"/>
      <c r="AA150" s="512"/>
      <c r="AB150" s="512"/>
      <c r="AC150" s="160"/>
      <c r="AD150" s="160"/>
      <c r="AE150" s="160"/>
      <c r="AF150" s="160"/>
      <c r="AG150" s="590"/>
      <c r="AH150" s="590"/>
      <c r="AI150" s="590"/>
      <c r="AJ150" s="670"/>
      <c r="AK150" s="709"/>
      <c r="AL150" s="175"/>
    </row>
    <row r="151" spans="1:38" s="44" customFormat="1" ht="10.5" customHeight="1">
      <c r="A151" s="102"/>
      <c r="B151" s="188"/>
      <c r="C151" s="86"/>
      <c r="D151" s="94"/>
      <c r="E151" s="94"/>
      <c r="F151" s="94"/>
      <c r="G151" s="94"/>
      <c r="H151" s="94"/>
      <c r="I151" s="94"/>
      <c r="J151" s="94"/>
      <c r="K151" s="94"/>
      <c r="L151" s="94"/>
      <c r="M151" s="94"/>
      <c r="N151" s="94"/>
      <c r="O151" s="94"/>
      <c r="P151" s="94"/>
      <c r="Q151" s="94"/>
      <c r="R151" s="94"/>
      <c r="S151" s="94"/>
      <c r="T151" s="94"/>
      <c r="U151" s="94"/>
      <c r="V151" s="94"/>
      <c r="W151" s="94"/>
      <c r="X151" s="94"/>
      <c r="Y151" s="510"/>
      <c r="Z151" s="510"/>
      <c r="AA151" s="510"/>
      <c r="AB151" s="510"/>
      <c r="AC151" s="98"/>
      <c r="AD151" s="98"/>
      <c r="AE151" s="98"/>
      <c r="AF151" s="98"/>
      <c r="AG151" s="72"/>
      <c r="AH151" s="72"/>
      <c r="AI151" s="72"/>
      <c r="AJ151" s="671"/>
      <c r="AK151" s="709"/>
      <c r="AL151" s="175"/>
    </row>
    <row r="152" spans="1:38" s="44" customFormat="1" ht="17.25" customHeight="1">
      <c r="A152" s="103" t="s">
        <v>258</v>
      </c>
      <c r="B152" s="189"/>
      <c r="C152" s="189"/>
      <c r="D152" s="189"/>
      <c r="E152" s="189"/>
      <c r="F152" s="189"/>
      <c r="G152" s="189"/>
      <c r="H152" s="189"/>
      <c r="I152" s="189"/>
      <c r="J152" s="189"/>
      <c r="K152" s="189"/>
      <c r="L152" s="189"/>
      <c r="M152" s="189"/>
      <c r="N152" s="189"/>
      <c r="O152" s="189"/>
      <c r="P152" s="189"/>
      <c r="Q152" s="189"/>
      <c r="R152" s="189"/>
      <c r="S152" s="189"/>
      <c r="T152" s="473"/>
      <c r="U152" s="477" t="s">
        <v>73</v>
      </c>
      <c r="V152" s="408"/>
      <c r="W152" s="483"/>
      <c r="X152" s="483"/>
      <c r="Y152" s="483"/>
      <c r="Z152" s="483"/>
      <c r="AA152" s="483"/>
      <c r="AB152" s="483"/>
      <c r="AC152" s="567"/>
      <c r="AD152" s="574" t="s">
        <v>78</v>
      </c>
      <c r="AE152" s="579"/>
      <c r="AF152" s="579"/>
      <c r="AG152" s="588"/>
      <c r="AH152" s="604" t="s">
        <v>30</v>
      </c>
      <c r="AI152" s="483"/>
      <c r="AJ152" s="667"/>
      <c r="AK152" s="710"/>
      <c r="AL152" s="723"/>
    </row>
    <row r="153" spans="1:38" s="44" customFormat="1" ht="31.5" customHeight="1">
      <c r="A153" s="104"/>
      <c r="B153" s="190" t="s">
        <v>75</v>
      </c>
      <c r="C153" s="243" t="s">
        <v>177</v>
      </c>
      <c r="D153" s="268"/>
      <c r="E153" s="268"/>
      <c r="F153" s="268"/>
      <c r="G153" s="268"/>
      <c r="H153" s="268"/>
      <c r="I153" s="268"/>
      <c r="J153" s="268"/>
      <c r="K153" s="268"/>
      <c r="L153" s="268"/>
      <c r="M153" s="268"/>
      <c r="N153" s="268"/>
      <c r="O153" s="268"/>
      <c r="P153" s="268"/>
      <c r="Q153" s="268"/>
      <c r="R153" s="268"/>
      <c r="S153" s="268"/>
      <c r="T153" s="268"/>
      <c r="U153" s="268"/>
      <c r="V153" s="268"/>
      <c r="W153" s="268"/>
      <c r="X153" s="268"/>
      <c r="Y153" s="268"/>
      <c r="Z153" s="268"/>
      <c r="AA153" s="268"/>
      <c r="AB153" s="268"/>
      <c r="AC153" s="268"/>
      <c r="AD153" s="268"/>
      <c r="AE153" s="268"/>
      <c r="AF153" s="268"/>
      <c r="AG153" s="268"/>
      <c r="AH153" s="268"/>
      <c r="AI153" s="268"/>
      <c r="AJ153" s="672"/>
      <c r="AK153" s="44"/>
      <c r="AL153" s="724"/>
    </row>
    <row r="154" spans="1:38" s="44" customFormat="1" ht="15" customHeight="1">
      <c r="A154" s="105"/>
      <c r="B154" s="191"/>
      <c r="C154" s="244" t="s">
        <v>238</v>
      </c>
      <c r="D154" s="92"/>
      <c r="E154" s="92"/>
      <c r="F154" s="92"/>
      <c r="G154" s="92"/>
      <c r="H154" s="92"/>
      <c r="I154" s="92"/>
      <c r="J154" s="350"/>
      <c r="K154" s="361"/>
      <c r="L154" s="378" t="s">
        <v>13</v>
      </c>
      <c r="M154" s="396" t="s">
        <v>354</v>
      </c>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673"/>
      <c r="AK154" s="711"/>
      <c r="AL154" s="415"/>
    </row>
    <row r="155" spans="1:38" s="44" customFormat="1" ht="15" customHeight="1">
      <c r="A155" s="105"/>
      <c r="B155" s="192"/>
      <c r="C155" s="244"/>
      <c r="D155" s="92"/>
      <c r="E155" s="92"/>
      <c r="F155" s="92"/>
      <c r="G155" s="92"/>
      <c r="H155" s="92"/>
      <c r="I155" s="92"/>
      <c r="J155" s="350"/>
      <c r="K155" s="361"/>
      <c r="L155" s="378"/>
      <c r="M155" s="396"/>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673"/>
      <c r="AK155" s="711"/>
      <c r="AL155" s="415"/>
    </row>
    <row r="156" spans="1:38" s="44" customFormat="1" ht="75" customHeight="1">
      <c r="A156" s="105"/>
      <c r="B156" s="192"/>
      <c r="C156" s="244"/>
      <c r="D156" s="92"/>
      <c r="E156" s="92"/>
      <c r="F156" s="92"/>
      <c r="G156" s="92"/>
      <c r="H156" s="92"/>
      <c r="I156" s="92"/>
      <c r="J156" s="350"/>
      <c r="K156" s="362"/>
      <c r="L156" s="379"/>
      <c r="M156" s="397"/>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4"/>
      <c r="AJ156" s="674"/>
      <c r="AK156" s="44"/>
      <c r="AL156" s="415"/>
    </row>
    <row r="157" spans="1:38" s="44" customFormat="1" ht="17.25" customHeight="1">
      <c r="A157" s="105"/>
      <c r="B157" s="192"/>
      <c r="C157" s="244"/>
      <c r="D157" s="92"/>
      <c r="E157" s="92"/>
      <c r="F157" s="92"/>
      <c r="G157" s="92"/>
      <c r="H157" s="92"/>
      <c r="I157" s="92"/>
      <c r="J157" s="350"/>
      <c r="K157" s="361"/>
      <c r="L157" s="378" t="s">
        <v>28</v>
      </c>
      <c r="M157" s="398" t="s">
        <v>20</v>
      </c>
      <c r="N157" s="415"/>
      <c r="O157" s="415"/>
      <c r="P157" s="415"/>
      <c r="Q157" s="415"/>
      <c r="R157" s="415"/>
      <c r="S157" s="415"/>
      <c r="T157" s="415"/>
      <c r="U157" s="415"/>
      <c r="W157" s="415"/>
      <c r="X157" s="415"/>
      <c r="Y157" s="415"/>
      <c r="Z157" s="415"/>
      <c r="AA157" s="415"/>
      <c r="AB157" s="415"/>
      <c r="AC157" s="415"/>
      <c r="AD157" s="415"/>
      <c r="AE157" s="415"/>
      <c r="AF157" s="415"/>
      <c r="AG157" s="415"/>
      <c r="AH157" s="415"/>
      <c r="AI157" s="415"/>
      <c r="AJ157" s="82" t="s">
        <v>83</v>
      </c>
      <c r="AK157" s="711"/>
      <c r="AL157" s="415"/>
    </row>
    <row r="158" spans="1:38" s="44" customFormat="1" ht="75" customHeight="1">
      <c r="A158" s="106"/>
      <c r="B158" s="192"/>
      <c r="C158" s="244"/>
      <c r="D158" s="92"/>
      <c r="E158" s="92"/>
      <c r="F158" s="92"/>
      <c r="G158" s="92"/>
      <c r="H158" s="92"/>
      <c r="I158" s="92"/>
      <c r="J158" s="350"/>
      <c r="K158" s="363"/>
      <c r="L158" s="380"/>
      <c r="M158" s="399" t="s">
        <v>407</v>
      </c>
      <c r="N158" s="416"/>
      <c r="O158" s="416"/>
      <c r="P158" s="416"/>
      <c r="Q158" s="416"/>
      <c r="R158" s="416"/>
      <c r="S158" s="416"/>
      <c r="T158" s="416"/>
      <c r="U158" s="416"/>
      <c r="V158" s="416"/>
      <c r="W158" s="416"/>
      <c r="X158" s="416"/>
      <c r="Y158" s="416"/>
      <c r="Z158" s="416"/>
      <c r="AA158" s="416"/>
      <c r="AB158" s="416"/>
      <c r="AC158" s="416"/>
      <c r="AD158" s="416"/>
      <c r="AE158" s="416"/>
      <c r="AF158" s="416"/>
      <c r="AG158" s="416"/>
      <c r="AH158" s="416"/>
      <c r="AI158" s="416"/>
      <c r="AJ158" s="675"/>
      <c r="AK158" s="44"/>
      <c r="AL158" s="94"/>
    </row>
    <row r="159" spans="1:38" s="44" customFormat="1" ht="18" customHeight="1">
      <c r="A159" s="107"/>
      <c r="B159" s="193" t="s">
        <v>23</v>
      </c>
      <c r="C159" s="245" t="s">
        <v>331</v>
      </c>
      <c r="D159" s="269"/>
      <c r="E159" s="269"/>
      <c r="F159" s="269"/>
      <c r="G159" s="269"/>
      <c r="H159" s="269"/>
      <c r="I159" s="269"/>
      <c r="J159" s="269"/>
      <c r="K159" s="269"/>
      <c r="L159" s="269"/>
      <c r="M159" s="180"/>
      <c r="N159" s="180"/>
      <c r="O159" s="180"/>
      <c r="P159" s="180"/>
      <c r="Q159" s="180"/>
      <c r="R159" s="180"/>
      <c r="S159" s="180"/>
      <c r="T159" s="180"/>
      <c r="U159" s="180"/>
      <c r="V159" s="180"/>
      <c r="W159" s="180"/>
      <c r="X159" s="180"/>
      <c r="Y159" s="512"/>
      <c r="Z159" s="512"/>
      <c r="AA159" s="512"/>
      <c r="AB159" s="512"/>
      <c r="AC159" s="160"/>
      <c r="AD159" s="160"/>
      <c r="AE159" s="160"/>
      <c r="AF159" s="160"/>
      <c r="AG159" s="590"/>
      <c r="AH159" s="590"/>
      <c r="AI159" s="590"/>
      <c r="AJ159" s="676"/>
      <c r="AK159" s="709"/>
      <c r="AL159" s="175"/>
    </row>
    <row r="160" spans="1:38" s="44" customFormat="1" ht="10.5" customHeight="1">
      <c r="A160" s="96"/>
      <c r="B160" s="96"/>
      <c r="C160" s="96"/>
      <c r="D160" s="96"/>
      <c r="E160" s="96"/>
      <c r="F160" s="96"/>
      <c r="G160" s="96"/>
      <c r="H160" s="96"/>
      <c r="I160" s="96"/>
      <c r="J160" s="96"/>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666"/>
      <c r="AL160" s="182"/>
    </row>
    <row r="161" spans="1:46" s="44" customFormat="1" ht="17.25" customHeight="1">
      <c r="A161" s="108" t="s">
        <v>260</v>
      </c>
      <c r="B161" s="194"/>
      <c r="C161" s="194"/>
      <c r="D161" s="194"/>
      <c r="E161" s="194"/>
      <c r="F161" s="194"/>
      <c r="G161" s="194"/>
      <c r="H161" s="194"/>
      <c r="I161" s="194"/>
      <c r="J161" s="194"/>
      <c r="K161" s="194"/>
      <c r="L161" s="194"/>
      <c r="M161" s="194"/>
      <c r="N161" s="194"/>
      <c r="O161" s="194"/>
      <c r="P161" s="194"/>
      <c r="Q161" s="194"/>
      <c r="R161" s="194"/>
      <c r="S161" s="194"/>
      <c r="T161" s="194"/>
      <c r="U161" s="477" t="s">
        <v>104</v>
      </c>
      <c r="V161" s="408"/>
      <c r="W161" s="492"/>
      <c r="X161" s="492"/>
      <c r="Y161" s="492"/>
      <c r="Z161" s="492"/>
      <c r="AA161" s="492"/>
      <c r="AB161" s="492"/>
      <c r="AC161" s="567"/>
      <c r="AD161" s="574" t="s">
        <v>78</v>
      </c>
      <c r="AE161" s="579"/>
      <c r="AF161" s="579"/>
      <c r="AG161" s="588"/>
      <c r="AH161" s="604" t="s">
        <v>30</v>
      </c>
      <c r="AI161" s="483"/>
      <c r="AJ161" s="667"/>
      <c r="AK161" s="43"/>
      <c r="AL161" s="723"/>
    </row>
    <row r="162" spans="1:46" s="44" customFormat="1" ht="25.5" customHeight="1">
      <c r="A162" s="104"/>
      <c r="B162" s="195" t="s">
        <v>75</v>
      </c>
      <c r="C162" s="246" t="s">
        <v>330</v>
      </c>
      <c r="D162" s="270"/>
      <c r="E162" s="270"/>
      <c r="F162" s="270"/>
      <c r="G162" s="270"/>
      <c r="H162" s="270"/>
      <c r="I162" s="270"/>
      <c r="J162" s="270"/>
      <c r="K162" s="270"/>
      <c r="L162" s="270"/>
      <c r="M162" s="270"/>
      <c r="N162" s="270"/>
      <c r="O162" s="270"/>
      <c r="P162" s="270"/>
      <c r="Q162" s="270"/>
      <c r="R162" s="270"/>
      <c r="S162" s="270"/>
      <c r="T162" s="270"/>
      <c r="U162" s="478"/>
      <c r="V162" s="478"/>
      <c r="W162" s="478"/>
      <c r="X162" s="478"/>
      <c r="Y162" s="478"/>
      <c r="Z162" s="478"/>
      <c r="AA162" s="478"/>
      <c r="AB162" s="478"/>
      <c r="AC162" s="478"/>
      <c r="AD162" s="478"/>
      <c r="AE162" s="478"/>
      <c r="AF162" s="478"/>
      <c r="AG162" s="478"/>
      <c r="AH162" s="478"/>
      <c r="AI162" s="478"/>
      <c r="AJ162" s="677"/>
      <c r="AK162" s="43"/>
      <c r="AL162" s="94"/>
    </row>
    <row r="163" spans="1:46" s="44" customFormat="1" ht="27" customHeight="1">
      <c r="A163" s="105"/>
      <c r="B163" s="185"/>
      <c r="C163" s="247" t="s">
        <v>240</v>
      </c>
      <c r="D163" s="271"/>
      <c r="E163" s="271"/>
      <c r="F163" s="271"/>
      <c r="G163" s="271"/>
      <c r="H163" s="271"/>
      <c r="I163" s="271"/>
      <c r="J163" s="351"/>
      <c r="K163" s="364"/>
      <c r="L163" s="381" t="s">
        <v>13</v>
      </c>
      <c r="M163" s="400" t="s">
        <v>38</v>
      </c>
      <c r="N163" s="417"/>
      <c r="O163" s="417"/>
      <c r="P163" s="417"/>
      <c r="Q163" s="417"/>
      <c r="R163" s="417"/>
      <c r="S163" s="417"/>
      <c r="T163" s="417"/>
      <c r="U163" s="417"/>
      <c r="V163" s="417"/>
      <c r="W163" s="417"/>
      <c r="X163" s="417"/>
      <c r="Y163" s="417"/>
      <c r="Z163" s="417"/>
      <c r="AA163" s="417"/>
      <c r="AB163" s="417"/>
      <c r="AC163" s="417"/>
      <c r="AD163" s="417"/>
      <c r="AE163" s="417"/>
      <c r="AF163" s="417"/>
      <c r="AG163" s="417"/>
      <c r="AH163" s="417"/>
      <c r="AI163" s="417"/>
      <c r="AJ163" s="678"/>
      <c r="AK163" s="43"/>
      <c r="AL163" s="175"/>
    </row>
    <row r="164" spans="1:46" s="44" customFormat="1" ht="40.5" customHeight="1">
      <c r="A164" s="105"/>
      <c r="B164" s="192"/>
      <c r="C164" s="244"/>
      <c r="D164" s="92"/>
      <c r="E164" s="92"/>
      <c r="F164" s="92"/>
      <c r="G164" s="92"/>
      <c r="H164" s="92"/>
      <c r="I164" s="92"/>
      <c r="J164" s="350"/>
      <c r="K164" s="365"/>
      <c r="L164" s="382" t="s">
        <v>28</v>
      </c>
      <c r="M164" s="401" t="s">
        <v>76</v>
      </c>
      <c r="N164" s="331"/>
      <c r="O164" s="331"/>
      <c r="P164" s="331"/>
      <c r="Q164" s="331"/>
      <c r="R164" s="331"/>
      <c r="S164" s="331"/>
      <c r="T164" s="331"/>
      <c r="U164" s="331"/>
      <c r="V164" s="331"/>
      <c r="W164" s="331"/>
      <c r="X164" s="331"/>
      <c r="Y164" s="331"/>
      <c r="Z164" s="331"/>
      <c r="AA164" s="331"/>
      <c r="AB164" s="331"/>
      <c r="AC164" s="331"/>
      <c r="AD164" s="331"/>
      <c r="AE164" s="331"/>
      <c r="AF164" s="331"/>
      <c r="AG164" s="331"/>
      <c r="AH164" s="331"/>
      <c r="AI164" s="331"/>
      <c r="AJ164" s="679"/>
      <c r="AK164" s="712"/>
      <c r="AL164" s="158"/>
    </row>
    <row r="165" spans="1:46" s="44" customFormat="1" ht="40.5" customHeight="1">
      <c r="A165" s="106"/>
      <c r="B165" s="192"/>
      <c r="C165" s="244"/>
      <c r="D165" s="92"/>
      <c r="E165" s="92"/>
      <c r="F165" s="92"/>
      <c r="G165" s="92"/>
      <c r="H165" s="92"/>
      <c r="I165" s="92"/>
      <c r="J165" s="350"/>
      <c r="K165" s="363"/>
      <c r="L165" s="378" t="s">
        <v>50</v>
      </c>
      <c r="M165" s="402" t="s">
        <v>80</v>
      </c>
      <c r="N165" s="418"/>
      <c r="O165" s="418"/>
      <c r="P165" s="418"/>
      <c r="Q165" s="418"/>
      <c r="R165" s="418"/>
      <c r="S165" s="418"/>
      <c r="T165" s="418"/>
      <c r="U165" s="418"/>
      <c r="V165" s="418"/>
      <c r="W165" s="418"/>
      <c r="X165" s="418"/>
      <c r="Y165" s="418"/>
      <c r="Z165" s="418"/>
      <c r="AA165" s="418"/>
      <c r="AB165" s="418"/>
      <c r="AC165" s="418"/>
      <c r="AD165" s="418"/>
      <c r="AE165" s="418"/>
      <c r="AF165" s="418"/>
      <c r="AG165" s="418"/>
      <c r="AH165" s="418"/>
      <c r="AI165" s="418"/>
      <c r="AJ165" s="680"/>
      <c r="AK165" s="712"/>
      <c r="AL165" s="158"/>
    </row>
    <row r="166" spans="1:46" s="44" customFormat="1" ht="18" customHeight="1">
      <c r="A166" s="107"/>
      <c r="B166" s="193" t="s">
        <v>23</v>
      </c>
      <c r="C166" s="245" t="s">
        <v>331</v>
      </c>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513"/>
      <c r="Z166" s="513"/>
      <c r="AA166" s="513"/>
      <c r="AB166" s="513"/>
      <c r="AC166" s="569"/>
      <c r="AD166" s="569"/>
      <c r="AE166" s="569"/>
      <c r="AF166" s="569"/>
      <c r="AG166" s="591"/>
      <c r="AH166" s="591"/>
      <c r="AI166" s="591"/>
      <c r="AJ166" s="681"/>
      <c r="AK166" s="709"/>
      <c r="AL166" s="175"/>
    </row>
    <row r="167" spans="1:46" s="44" customFormat="1" ht="28.5" customHeight="1">
      <c r="A167" s="109" t="s">
        <v>146</v>
      </c>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712"/>
      <c r="AL167" s="94"/>
    </row>
    <row r="168" spans="1:46">
      <c r="A168" s="62" t="s">
        <v>195</v>
      </c>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K168" s="712"/>
      <c r="AT168" s="763"/>
    </row>
    <row r="169" spans="1:46" ht="18" customHeight="1">
      <c r="A169" s="62"/>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F169" s="82" t="s">
        <v>194</v>
      </c>
      <c r="AG169" s="592"/>
      <c r="AH169" s="605" t="s">
        <v>127</v>
      </c>
      <c r="AI169" s="592"/>
      <c r="AJ169" s="682"/>
      <c r="AK169" s="44"/>
      <c r="AT169" s="763"/>
    </row>
    <row r="170" spans="1:46" ht="129.94999999999999" customHeight="1">
      <c r="A170" s="110" t="s">
        <v>409</v>
      </c>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683"/>
      <c r="AK170" s="84"/>
      <c r="AT170" s="763"/>
    </row>
    <row r="171" spans="1:46" ht="7.5" customHeight="1">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84"/>
      <c r="AT171" s="763"/>
    </row>
    <row r="172" spans="1:46" ht="15" customHeight="1">
      <c r="A172" s="112" t="s">
        <v>77</v>
      </c>
      <c r="B172" s="197"/>
      <c r="C172" s="197"/>
      <c r="D172" s="272"/>
      <c r="E172" s="307" t="s">
        <v>54</v>
      </c>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684"/>
      <c r="AK172" s="84"/>
      <c r="AT172" s="763"/>
    </row>
    <row r="173" spans="1:46" s="46" customFormat="1" ht="15" customHeight="1">
      <c r="A173" s="113" t="s">
        <v>68</v>
      </c>
      <c r="B173" s="198"/>
      <c r="C173" s="198"/>
      <c r="D173" s="273"/>
      <c r="E173" s="308"/>
      <c r="F173" s="330" t="s">
        <v>386</v>
      </c>
      <c r="G173" s="330"/>
      <c r="H173" s="330"/>
      <c r="I173" s="330"/>
      <c r="J173" s="330"/>
      <c r="K173" s="330"/>
      <c r="L173" s="330"/>
      <c r="M173" s="330"/>
      <c r="N173" s="330"/>
      <c r="O173" s="330"/>
      <c r="P173" s="330"/>
      <c r="Q173" s="330"/>
      <c r="R173" s="330"/>
      <c r="S173" s="330"/>
      <c r="T173" s="330"/>
      <c r="U173" s="330"/>
      <c r="V173" s="330"/>
      <c r="W173" s="330"/>
      <c r="X173" s="330"/>
      <c r="Y173" s="330"/>
      <c r="Z173" s="330"/>
      <c r="AA173" s="330"/>
      <c r="AB173" s="330"/>
      <c r="AC173" s="330"/>
      <c r="AD173" s="330"/>
      <c r="AE173" s="330"/>
      <c r="AF173" s="330"/>
      <c r="AG173" s="330"/>
      <c r="AH173" s="330"/>
      <c r="AI173" s="330"/>
      <c r="AJ173" s="685"/>
      <c r="AK173" s="84"/>
    </row>
    <row r="174" spans="1:46" s="46" customFormat="1" ht="15" customHeight="1">
      <c r="A174" s="114"/>
      <c r="B174" s="199"/>
      <c r="C174" s="199"/>
      <c r="D174" s="274"/>
      <c r="E174" s="309"/>
      <c r="F174" s="331" t="s">
        <v>387</v>
      </c>
      <c r="G174" s="331"/>
      <c r="H174" s="331"/>
      <c r="I174" s="331"/>
      <c r="J174" s="331"/>
      <c r="K174" s="331"/>
      <c r="L174" s="331"/>
      <c r="M174" s="331"/>
      <c r="N174" s="331"/>
      <c r="O174" s="331"/>
      <c r="P174" s="331"/>
      <c r="Q174" s="331"/>
      <c r="R174" s="331"/>
      <c r="S174" s="331"/>
      <c r="T174" s="331"/>
      <c r="U174" s="331"/>
      <c r="V174" s="331"/>
      <c r="W174" s="331"/>
      <c r="X174" s="331"/>
      <c r="Y174" s="331"/>
      <c r="Z174" s="331"/>
      <c r="AA174" s="331"/>
      <c r="AB174" s="331"/>
      <c r="AC174" s="331"/>
      <c r="AD174" s="331"/>
      <c r="AE174" s="331"/>
      <c r="AF174" s="331"/>
      <c r="AG174" s="331"/>
      <c r="AH174" s="331"/>
      <c r="AI174" s="331"/>
      <c r="AJ174" s="686"/>
      <c r="AK174" s="84"/>
    </row>
    <row r="175" spans="1:46" s="46" customFormat="1" ht="15" customHeight="1">
      <c r="A175" s="114"/>
      <c r="B175" s="199"/>
      <c r="C175" s="199"/>
      <c r="D175" s="274"/>
      <c r="E175" s="309"/>
      <c r="F175" s="331" t="s">
        <v>285</v>
      </c>
      <c r="G175" s="331"/>
      <c r="H175" s="331"/>
      <c r="I175" s="331"/>
      <c r="J175" s="331"/>
      <c r="K175" s="331"/>
      <c r="L175" s="331"/>
      <c r="M175" s="331"/>
      <c r="N175" s="331"/>
      <c r="O175" s="331"/>
      <c r="P175" s="331"/>
      <c r="Q175" s="331"/>
      <c r="R175" s="331"/>
      <c r="S175" s="331"/>
      <c r="T175" s="331"/>
      <c r="U175" s="331"/>
      <c r="V175" s="331"/>
      <c r="W175" s="331"/>
      <c r="X175" s="331"/>
      <c r="Y175" s="331"/>
      <c r="Z175" s="331"/>
      <c r="AA175" s="331"/>
      <c r="AB175" s="331"/>
      <c r="AC175" s="331"/>
      <c r="AD175" s="331"/>
      <c r="AE175" s="331"/>
      <c r="AF175" s="331"/>
      <c r="AG175" s="331"/>
      <c r="AH175" s="331"/>
      <c r="AI175" s="331"/>
      <c r="AJ175" s="686"/>
      <c r="AK175" s="84"/>
    </row>
    <row r="176" spans="1:46" s="46" customFormat="1" ht="15" customHeight="1">
      <c r="A176" s="115"/>
      <c r="B176" s="200"/>
      <c r="C176" s="200"/>
      <c r="D176" s="275"/>
      <c r="E176" s="310"/>
      <c r="F176" s="332" t="s">
        <v>388</v>
      </c>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332"/>
      <c r="AH176" s="332"/>
      <c r="AI176" s="332"/>
      <c r="AJ176" s="687"/>
      <c r="AK176" s="84"/>
    </row>
    <row r="177" spans="1:37" s="46" customFormat="1" ht="30" customHeight="1">
      <c r="A177" s="113" t="s">
        <v>256</v>
      </c>
      <c r="B177" s="198"/>
      <c r="C177" s="198"/>
      <c r="D177" s="273"/>
      <c r="E177" s="308"/>
      <c r="F177" s="330" t="s">
        <v>342</v>
      </c>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330"/>
      <c r="AD177" s="330"/>
      <c r="AE177" s="330"/>
      <c r="AF177" s="330"/>
      <c r="AG177" s="330"/>
      <c r="AH177" s="330"/>
      <c r="AI177" s="330"/>
      <c r="AJ177" s="685"/>
      <c r="AK177" s="84"/>
    </row>
    <row r="178" spans="1:37" s="44" customFormat="1" ht="15" customHeight="1">
      <c r="A178" s="114"/>
      <c r="B178" s="199"/>
      <c r="C178" s="199"/>
      <c r="D178" s="274"/>
      <c r="E178" s="309"/>
      <c r="F178" s="331" t="s">
        <v>268</v>
      </c>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E178" s="331"/>
      <c r="AF178" s="331"/>
      <c r="AG178" s="331"/>
      <c r="AH178" s="331"/>
      <c r="AI178" s="331"/>
      <c r="AJ178" s="686"/>
      <c r="AK178" s="84"/>
    </row>
    <row r="179" spans="1:37" s="44" customFormat="1" ht="15" customHeight="1">
      <c r="A179" s="114"/>
      <c r="B179" s="199"/>
      <c r="C179" s="199"/>
      <c r="D179" s="274"/>
      <c r="E179" s="309"/>
      <c r="F179" s="331" t="s">
        <v>389</v>
      </c>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E179" s="331"/>
      <c r="AF179" s="331"/>
      <c r="AG179" s="331"/>
      <c r="AH179" s="331"/>
      <c r="AI179" s="331"/>
      <c r="AJ179" s="686"/>
      <c r="AK179" s="84"/>
    </row>
    <row r="180" spans="1:37" s="44" customFormat="1" ht="15" customHeight="1">
      <c r="A180" s="115"/>
      <c r="B180" s="200"/>
      <c r="C180" s="200"/>
      <c r="D180" s="275"/>
      <c r="E180" s="310"/>
      <c r="F180" s="332" t="s">
        <v>96</v>
      </c>
      <c r="G180" s="332"/>
      <c r="H180" s="332"/>
      <c r="I180" s="332"/>
      <c r="J180" s="332"/>
      <c r="K180" s="332"/>
      <c r="L180" s="332"/>
      <c r="M180" s="332"/>
      <c r="N180" s="332"/>
      <c r="O180" s="332"/>
      <c r="P180" s="332"/>
      <c r="Q180" s="332"/>
      <c r="R180" s="332"/>
      <c r="S180" s="332"/>
      <c r="T180" s="332"/>
      <c r="U180" s="332"/>
      <c r="V180" s="332"/>
      <c r="W180" s="332"/>
      <c r="X180" s="332"/>
      <c r="Y180" s="332"/>
      <c r="Z180" s="332"/>
      <c r="AA180" s="332"/>
      <c r="AB180" s="332"/>
      <c r="AC180" s="332"/>
      <c r="AD180" s="332"/>
      <c r="AE180" s="332"/>
      <c r="AF180" s="332"/>
      <c r="AG180" s="332"/>
      <c r="AH180" s="332"/>
      <c r="AI180" s="332"/>
      <c r="AJ180" s="687"/>
      <c r="AK180" s="84"/>
    </row>
    <row r="181" spans="1:37" s="44" customFormat="1" ht="15" customHeight="1">
      <c r="A181" s="113" t="s">
        <v>323</v>
      </c>
      <c r="B181" s="198"/>
      <c r="C181" s="198"/>
      <c r="D181" s="273"/>
      <c r="E181" s="308"/>
      <c r="F181" s="330" t="s">
        <v>390</v>
      </c>
      <c r="G181" s="330"/>
      <c r="H181" s="330"/>
      <c r="I181" s="330"/>
      <c r="J181" s="330"/>
      <c r="K181" s="330"/>
      <c r="L181" s="330"/>
      <c r="M181" s="330"/>
      <c r="N181" s="330"/>
      <c r="O181" s="330"/>
      <c r="P181" s="330"/>
      <c r="Q181" s="330"/>
      <c r="R181" s="330"/>
      <c r="S181" s="330"/>
      <c r="T181" s="330"/>
      <c r="U181" s="330"/>
      <c r="V181" s="330"/>
      <c r="W181" s="330"/>
      <c r="X181" s="330"/>
      <c r="Y181" s="330"/>
      <c r="Z181" s="330"/>
      <c r="AA181" s="330"/>
      <c r="AB181" s="330"/>
      <c r="AC181" s="330"/>
      <c r="AD181" s="330"/>
      <c r="AE181" s="330"/>
      <c r="AF181" s="330"/>
      <c r="AG181" s="330"/>
      <c r="AH181" s="330"/>
      <c r="AI181" s="330"/>
      <c r="AJ181" s="685"/>
      <c r="AK181" s="84"/>
    </row>
    <row r="182" spans="1:37" s="44" customFormat="1" ht="30" customHeight="1">
      <c r="A182" s="114"/>
      <c r="B182" s="199"/>
      <c r="C182" s="199"/>
      <c r="D182" s="274"/>
      <c r="E182" s="309"/>
      <c r="F182" s="331" t="s">
        <v>391</v>
      </c>
      <c r="G182" s="331"/>
      <c r="H182" s="331"/>
      <c r="I182" s="331"/>
      <c r="J182" s="331"/>
      <c r="K182" s="331"/>
      <c r="L182" s="331"/>
      <c r="M182" s="331"/>
      <c r="N182" s="331"/>
      <c r="O182" s="331"/>
      <c r="P182" s="331"/>
      <c r="Q182" s="331"/>
      <c r="R182" s="331"/>
      <c r="S182" s="331"/>
      <c r="T182" s="331"/>
      <c r="U182" s="331"/>
      <c r="V182" s="331"/>
      <c r="W182" s="331"/>
      <c r="X182" s="331"/>
      <c r="Y182" s="331"/>
      <c r="Z182" s="331"/>
      <c r="AA182" s="331"/>
      <c r="AB182" s="331"/>
      <c r="AC182" s="331"/>
      <c r="AD182" s="331"/>
      <c r="AE182" s="331"/>
      <c r="AF182" s="331"/>
      <c r="AG182" s="331"/>
      <c r="AH182" s="331"/>
      <c r="AI182" s="331"/>
      <c r="AJ182" s="686"/>
      <c r="AK182" s="84"/>
    </row>
    <row r="183" spans="1:37" s="44" customFormat="1" ht="15" customHeight="1">
      <c r="A183" s="114"/>
      <c r="B183" s="199"/>
      <c r="C183" s="199"/>
      <c r="D183" s="274"/>
      <c r="E183" s="309"/>
      <c r="F183" s="331" t="s">
        <v>393</v>
      </c>
      <c r="G183" s="331"/>
      <c r="H183" s="331"/>
      <c r="I183" s="331"/>
      <c r="J183" s="331"/>
      <c r="K183" s="331"/>
      <c r="L183" s="331"/>
      <c r="M183" s="331"/>
      <c r="N183" s="331"/>
      <c r="O183" s="331"/>
      <c r="P183" s="331"/>
      <c r="Q183" s="331"/>
      <c r="R183" s="331"/>
      <c r="S183" s="331"/>
      <c r="T183" s="331"/>
      <c r="U183" s="331"/>
      <c r="V183" s="331"/>
      <c r="W183" s="331"/>
      <c r="X183" s="331"/>
      <c r="Y183" s="331"/>
      <c r="Z183" s="331"/>
      <c r="AA183" s="331"/>
      <c r="AB183" s="331"/>
      <c r="AC183" s="331"/>
      <c r="AD183" s="331"/>
      <c r="AE183" s="331"/>
      <c r="AF183" s="331"/>
      <c r="AG183" s="331"/>
      <c r="AH183" s="331"/>
      <c r="AI183" s="331"/>
      <c r="AJ183" s="686"/>
      <c r="AK183" s="84"/>
    </row>
    <row r="184" spans="1:37" s="44" customFormat="1" ht="15" customHeight="1">
      <c r="A184" s="114"/>
      <c r="B184" s="199"/>
      <c r="C184" s="199"/>
      <c r="D184" s="274"/>
      <c r="E184" s="309"/>
      <c r="F184" s="331" t="s">
        <v>394</v>
      </c>
      <c r="G184" s="331"/>
      <c r="H184" s="331"/>
      <c r="I184" s="331"/>
      <c r="J184" s="331"/>
      <c r="K184" s="331"/>
      <c r="L184" s="331"/>
      <c r="M184" s="331"/>
      <c r="N184" s="331"/>
      <c r="O184" s="331"/>
      <c r="P184" s="331"/>
      <c r="Q184" s="331"/>
      <c r="R184" s="331"/>
      <c r="S184" s="331"/>
      <c r="T184" s="331"/>
      <c r="U184" s="331"/>
      <c r="V184" s="331"/>
      <c r="W184" s="331"/>
      <c r="X184" s="331"/>
      <c r="Y184" s="331"/>
      <c r="Z184" s="331"/>
      <c r="AA184" s="331"/>
      <c r="AB184" s="331"/>
      <c r="AC184" s="331"/>
      <c r="AD184" s="331"/>
      <c r="AE184" s="331"/>
      <c r="AF184" s="331"/>
      <c r="AG184" s="331"/>
      <c r="AH184" s="331"/>
      <c r="AI184" s="331"/>
      <c r="AJ184" s="686"/>
      <c r="AK184" s="84"/>
    </row>
    <row r="185" spans="1:37" s="44" customFormat="1" ht="15" customHeight="1">
      <c r="A185" s="115"/>
      <c r="B185" s="200"/>
      <c r="C185" s="200"/>
      <c r="D185" s="275"/>
      <c r="E185" s="310"/>
      <c r="F185" s="332" t="s">
        <v>218</v>
      </c>
      <c r="G185" s="332"/>
      <c r="H185" s="332"/>
      <c r="I185" s="332"/>
      <c r="J185" s="332"/>
      <c r="K185" s="332"/>
      <c r="L185" s="332"/>
      <c r="M185" s="332"/>
      <c r="N185" s="332"/>
      <c r="O185" s="332"/>
      <c r="P185" s="332"/>
      <c r="Q185" s="332"/>
      <c r="R185" s="332"/>
      <c r="S185" s="332"/>
      <c r="T185" s="332"/>
      <c r="U185" s="332"/>
      <c r="V185" s="332"/>
      <c r="W185" s="332"/>
      <c r="X185" s="332"/>
      <c r="Y185" s="332"/>
      <c r="Z185" s="332"/>
      <c r="AA185" s="332"/>
      <c r="AB185" s="332"/>
      <c r="AC185" s="332"/>
      <c r="AD185" s="332"/>
      <c r="AE185" s="332"/>
      <c r="AF185" s="332"/>
      <c r="AG185" s="332"/>
      <c r="AH185" s="332"/>
      <c r="AI185" s="332"/>
      <c r="AJ185" s="687"/>
      <c r="AK185" s="84"/>
    </row>
    <row r="186" spans="1:37" s="44" customFormat="1" ht="30" customHeight="1">
      <c r="A186" s="113" t="s">
        <v>143</v>
      </c>
      <c r="B186" s="198"/>
      <c r="C186" s="198"/>
      <c r="D186" s="273"/>
      <c r="E186" s="308"/>
      <c r="F186" s="330" t="s">
        <v>396</v>
      </c>
      <c r="G186" s="330"/>
      <c r="H186" s="330"/>
      <c r="I186" s="330"/>
      <c r="J186" s="330"/>
      <c r="K186" s="330"/>
      <c r="L186" s="330"/>
      <c r="M186" s="330"/>
      <c r="N186" s="330"/>
      <c r="O186" s="330"/>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685"/>
      <c r="AK186" s="84"/>
    </row>
    <row r="187" spans="1:37" s="44" customFormat="1" ht="15" customHeight="1">
      <c r="A187" s="114"/>
      <c r="B187" s="199"/>
      <c r="C187" s="199"/>
      <c r="D187" s="274"/>
      <c r="E187" s="309"/>
      <c r="F187" s="331" t="s">
        <v>398</v>
      </c>
      <c r="G187" s="331"/>
      <c r="H187" s="331"/>
      <c r="I187" s="331"/>
      <c r="J187" s="331"/>
      <c r="K187" s="331"/>
      <c r="L187" s="331"/>
      <c r="M187" s="331"/>
      <c r="N187" s="331"/>
      <c r="O187" s="331"/>
      <c r="P187" s="331"/>
      <c r="Q187" s="331"/>
      <c r="R187" s="331"/>
      <c r="S187" s="331"/>
      <c r="T187" s="331"/>
      <c r="U187" s="331"/>
      <c r="V187" s="331"/>
      <c r="W187" s="331"/>
      <c r="X187" s="331"/>
      <c r="Y187" s="331"/>
      <c r="Z187" s="331"/>
      <c r="AA187" s="331"/>
      <c r="AB187" s="331"/>
      <c r="AC187" s="331"/>
      <c r="AD187" s="331"/>
      <c r="AE187" s="331"/>
      <c r="AF187" s="331"/>
      <c r="AG187" s="331"/>
      <c r="AH187" s="331"/>
      <c r="AI187" s="331"/>
      <c r="AJ187" s="686"/>
      <c r="AK187" s="84"/>
    </row>
    <row r="188" spans="1:37" s="44" customFormat="1" ht="15" customHeight="1">
      <c r="A188" s="114"/>
      <c r="B188" s="199"/>
      <c r="C188" s="199"/>
      <c r="D188" s="274"/>
      <c r="E188" s="309"/>
      <c r="F188" s="331" t="s">
        <v>265</v>
      </c>
      <c r="G188" s="331"/>
      <c r="H188" s="331"/>
      <c r="I188" s="331"/>
      <c r="J188" s="331"/>
      <c r="K188" s="331"/>
      <c r="L188" s="331"/>
      <c r="M188" s="331"/>
      <c r="N188" s="331"/>
      <c r="O188" s="331"/>
      <c r="P188" s="331"/>
      <c r="Q188" s="331"/>
      <c r="R188" s="331"/>
      <c r="S188" s="331"/>
      <c r="T188" s="331"/>
      <c r="U188" s="331"/>
      <c r="V188" s="331"/>
      <c r="W188" s="331"/>
      <c r="X188" s="331"/>
      <c r="Y188" s="331"/>
      <c r="Z188" s="331"/>
      <c r="AA188" s="331"/>
      <c r="AB188" s="331"/>
      <c r="AC188" s="331"/>
      <c r="AD188" s="331"/>
      <c r="AE188" s="331"/>
      <c r="AF188" s="331"/>
      <c r="AG188" s="331"/>
      <c r="AH188" s="331"/>
      <c r="AI188" s="331"/>
      <c r="AJ188" s="686"/>
      <c r="AK188" s="84"/>
    </row>
    <row r="189" spans="1:37" s="44" customFormat="1" ht="15" customHeight="1">
      <c r="A189" s="115"/>
      <c r="B189" s="200"/>
      <c r="C189" s="200"/>
      <c r="D189" s="275"/>
      <c r="E189" s="310"/>
      <c r="F189" s="332" t="s">
        <v>316</v>
      </c>
      <c r="G189" s="332"/>
      <c r="H189" s="332"/>
      <c r="I189" s="332"/>
      <c r="J189" s="332"/>
      <c r="K189" s="332"/>
      <c r="L189" s="332"/>
      <c r="M189" s="332"/>
      <c r="N189" s="332"/>
      <c r="O189" s="332"/>
      <c r="P189" s="332"/>
      <c r="Q189" s="332"/>
      <c r="R189" s="332"/>
      <c r="S189" s="332"/>
      <c r="T189" s="332"/>
      <c r="U189" s="332"/>
      <c r="V189" s="332"/>
      <c r="W189" s="332"/>
      <c r="X189" s="332"/>
      <c r="Y189" s="332"/>
      <c r="Z189" s="332"/>
      <c r="AA189" s="332"/>
      <c r="AB189" s="332"/>
      <c r="AC189" s="332"/>
      <c r="AD189" s="332"/>
      <c r="AE189" s="332"/>
      <c r="AF189" s="332"/>
      <c r="AG189" s="332"/>
      <c r="AH189" s="332"/>
      <c r="AI189" s="332"/>
      <c r="AJ189" s="687"/>
      <c r="AK189" s="84"/>
    </row>
    <row r="190" spans="1:37" s="44" customFormat="1" ht="15" customHeight="1">
      <c r="A190" s="113" t="s">
        <v>261</v>
      </c>
      <c r="B190" s="198"/>
      <c r="C190" s="198"/>
      <c r="D190" s="273"/>
      <c r="E190" s="308"/>
      <c r="F190" s="330" t="s">
        <v>399</v>
      </c>
      <c r="G190" s="330"/>
      <c r="H190" s="330"/>
      <c r="I190" s="330"/>
      <c r="J190" s="330"/>
      <c r="K190" s="330"/>
      <c r="L190" s="330"/>
      <c r="M190" s="330"/>
      <c r="N190" s="330"/>
      <c r="O190" s="330"/>
      <c r="P190" s="330"/>
      <c r="Q190" s="330"/>
      <c r="R190" s="330"/>
      <c r="S190" s="330"/>
      <c r="T190" s="330"/>
      <c r="U190" s="330"/>
      <c r="V190" s="330"/>
      <c r="W190" s="330"/>
      <c r="X190" s="330"/>
      <c r="Y190" s="330"/>
      <c r="Z190" s="330"/>
      <c r="AA190" s="330"/>
      <c r="AB190" s="330"/>
      <c r="AC190" s="330"/>
      <c r="AD190" s="330"/>
      <c r="AE190" s="330"/>
      <c r="AF190" s="330"/>
      <c r="AG190" s="330"/>
      <c r="AH190" s="330"/>
      <c r="AI190" s="330"/>
      <c r="AJ190" s="685"/>
      <c r="AK190" s="43"/>
    </row>
    <row r="191" spans="1:37" s="44" customFormat="1" ht="30" customHeight="1">
      <c r="A191" s="114"/>
      <c r="B191" s="199"/>
      <c r="C191" s="199"/>
      <c r="D191" s="274"/>
      <c r="E191" s="309"/>
      <c r="F191" s="331" t="s">
        <v>40</v>
      </c>
      <c r="G191" s="331"/>
      <c r="H191" s="331"/>
      <c r="I191" s="331"/>
      <c r="J191" s="331"/>
      <c r="K191" s="331"/>
      <c r="L191" s="331"/>
      <c r="M191" s="331"/>
      <c r="N191" s="331"/>
      <c r="O191" s="331"/>
      <c r="P191" s="331"/>
      <c r="Q191" s="331"/>
      <c r="R191" s="331"/>
      <c r="S191" s="331"/>
      <c r="T191" s="331"/>
      <c r="U191" s="331"/>
      <c r="V191" s="331"/>
      <c r="W191" s="331"/>
      <c r="X191" s="331"/>
      <c r="Y191" s="331"/>
      <c r="Z191" s="331"/>
      <c r="AA191" s="331"/>
      <c r="AB191" s="331"/>
      <c r="AC191" s="331"/>
      <c r="AD191" s="331"/>
      <c r="AE191" s="331"/>
      <c r="AF191" s="331"/>
      <c r="AG191" s="331"/>
      <c r="AH191" s="331"/>
      <c r="AI191" s="331"/>
      <c r="AJ191" s="686"/>
    </row>
    <row r="192" spans="1:37" s="44" customFormat="1" ht="15" customHeight="1">
      <c r="A192" s="114"/>
      <c r="B192" s="199"/>
      <c r="C192" s="199"/>
      <c r="D192" s="274"/>
      <c r="E192" s="309"/>
      <c r="F192" s="331" t="s">
        <v>400</v>
      </c>
      <c r="G192" s="331"/>
      <c r="H192" s="331"/>
      <c r="I192" s="331"/>
      <c r="J192" s="331"/>
      <c r="K192" s="331"/>
      <c r="L192" s="331"/>
      <c r="M192" s="331"/>
      <c r="N192" s="331"/>
      <c r="O192" s="331"/>
      <c r="P192" s="331"/>
      <c r="Q192" s="331"/>
      <c r="R192" s="331"/>
      <c r="S192" s="331"/>
      <c r="T192" s="331"/>
      <c r="U192" s="331"/>
      <c r="V192" s="331"/>
      <c r="W192" s="331"/>
      <c r="X192" s="331"/>
      <c r="Y192" s="331"/>
      <c r="Z192" s="331"/>
      <c r="AA192" s="331"/>
      <c r="AB192" s="331"/>
      <c r="AC192" s="331"/>
      <c r="AD192" s="331"/>
      <c r="AE192" s="331"/>
      <c r="AF192" s="331"/>
      <c r="AG192" s="331"/>
      <c r="AH192" s="331"/>
      <c r="AI192" s="331"/>
      <c r="AJ192" s="686"/>
    </row>
    <row r="193" spans="1:46" s="44" customFormat="1" ht="15" customHeight="1">
      <c r="A193" s="115"/>
      <c r="B193" s="200"/>
      <c r="C193" s="200"/>
      <c r="D193" s="275"/>
      <c r="E193" s="310"/>
      <c r="F193" s="332" t="s">
        <v>401</v>
      </c>
      <c r="G193" s="332"/>
      <c r="H193" s="332"/>
      <c r="I193" s="332"/>
      <c r="J193" s="332"/>
      <c r="K193" s="332"/>
      <c r="L193" s="332"/>
      <c r="M193" s="332"/>
      <c r="N193" s="332"/>
      <c r="O193" s="332"/>
      <c r="P193" s="332"/>
      <c r="Q193" s="332"/>
      <c r="R193" s="332"/>
      <c r="S193" s="332"/>
      <c r="T193" s="332"/>
      <c r="U193" s="332"/>
      <c r="V193" s="332"/>
      <c r="W193" s="332"/>
      <c r="X193" s="332"/>
      <c r="Y193" s="332"/>
      <c r="Z193" s="332"/>
      <c r="AA193" s="332"/>
      <c r="AB193" s="332"/>
      <c r="AC193" s="332"/>
      <c r="AD193" s="332"/>
      <c r="AE193" s="332"/>
      <c r="AF193" s="332"/>
      <c r="AG193" s="332"/>
      <c r="AH193" s="332"/>
      <c r="AI193" s="332"/>
      <c r="AJ193" s="687"/>
    </row>
    <row r="194" spans="1:46" s="44" customFormat="1" ht="30" customHeight="1">
      <c r="A194" s="113" t="s">
        <v>271</v>
      </c>
      <c r="B194" s="198"/>
      <c r="C194" s="198"/>
      <c r="D194" s="273"/>
      <c r="E194" s="308"/>
      <c r="F194" s="330" t="s">
        <v>402</v>
      </c>
      <c r="G194" s="330"/>
      <c r="H194" s="330"/>
      <c r="I194" s="330"/>
      <c r="J194" s="330"/>
      <c r="K194" s="330"/>
      <c r="L194" s="330"/>
      <c r="M194" s="330"/>
      <c r="N194" s="330"/>
      <c r="O194" s="330"/>
      <c r="P194" s="330"/>
      <c r="Q194" s="330"/>
      <c r="R194" s="330"/>
      <c r="S194" s="330"/>
      <c r="T194" s="330"/>
      <c r="U194" s="330"/>
      <c r="V194" s="330"/>
      <c r="W194" s="330"/>
      <c r="X194" s="330"/>
      <c r="Y194" s="330"/>
      <c r="Z194" s="330"/>
      <c r="AA194" s="330"/>
      <c r="AB194" s="330"/>
      <c r="AC194" s="330"/>
      <c r="AD194" s="330"/>
      <c r="AE194" s="330"/>
      <c r="AF194" s="330"/>
      <c r="AG194" s="330"/>
      <c r="AH194" s="330"/>
      <c r="AI194" s="330"/>
      <c r="AJ194" s="685"/>
      <c r="AK194" s="712"/>
    </row>
    <row r="195" spans="1:46" s="44" customFormat="1" ht="15" customHeight="1">
      <c r="A195" s="114"/>
      <c r="B195" s="199"/>
      <c r="C195" s="199"/>
      <c r="D195" s="274"/>
      <c r="E195" s="309"/>
      <c r="F195" s="331" t="s">
        <v>392</v>
      </c>
      <c r="G195" s="331"/>
      <c r="H195" s="331"/>
      <c r="I195" s="331"/>
      <c r="J195" s="331"/>
      <c r="K195" s="331"/>
      <c r="L195" s="331"/>
      <c r="M195" s="331"/>
      <c r="N195" s="331"/>
      <c r="O195" s="331"/>
      <c r="P195" s="331"/>
      <c r="Q195" s="331"/>
      <c r="R195" s="331"/>
      <c r="S195" s="331"/>
      <c r="T195" s="331"/>
      <c r="U195" s="331"/>
      <c r="V195" s="331"/>
      <c r="W195" s="331"/>
      <c r="X195" s="331"/>
      <c r="Y195" s="331"/>
      <c r="Z195" s="331"/>
      <c r="AA195" s="331"/>
      <c r="AB195" s="331"/>
      <c r="AC195" s="331"/>
      <c r="AD195" s="331"/>
      <c r="AE195" s="331"/>
      <c r="AF195" s="331"/>
      <c r="AG195" s="331"/>
      <c r="AH195" s="331"/>
      <c r="AI195" s="331"/>
      <c r="AJ195" s="686"/>
      <c r="AK195" s="84"/>
    </row>
    <row r="196" spans="1:46" s="44" customFormat="1" ht="15" customHeight="1">
      <c r="A196" s="114"/>
      <c r="B196" s="199"/>
      <c r="C196" s="199"/>
      <c r="D196" s="274"/>
      <c r="E196" s="309"/>
      <c r="F196" s="331" t="s">
        <v>134</v>
      </c>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686"/>
      <c r="AK196" s="84"/>
    </row>
    <row r="197" spans="1:46" s="44" customFormat="1" ht="15" customHeight="1">
      <c r="A197" s="116"/>
      <c r="B197" s="201"/>
      <c r="C197" s="201"/>
      <c r="D197" s="276"/>
      <c r="E197" s="311"/>
      <c r="F197" s="333" t="s">
        <v>254</v>
      </c>
      <c r="G197" s="333"/>
      <c r="H197" s="333"/>
      <c r="I197" s="333"/>
      <c r="J197" s="333"/>
      <c r="K197" s="333"/>
      <c r="L197" s="333"/>
      <c r="M197" s="333"/>
      <c r="N197" s="333"/>
      <c r="O197" s="333"/>
      <c r="P197" s="333"/>
      <c r="Q197" s="333"/>
      <c r="R197" s="333"/>
      <c r="S197" s="333"/>
      <c r="T197" s="333"/>
      <c r="U197" s="333"/>
      <c r="V197" s="333"/>
      <c r="W197" s="333"/>
      <c r="X197" s="333"/>
      <c r="Y197" s="333"/>
      <c r="Z197" s="333"/>
      <c r="AA197" s="333"/>
      <c r="AB197" s="333"/>
      <c r="AC197" s="333"/>
      <c r="AD197" s="333"/>
      <c r="AE197" s="333"/>
      <c r="AF197" s="333"/>
      <c r="AG197" s="333"/>
      <c r="AH197" s="333"/>
      <c r="AI197" s="333"/>
      <c r="AJ197" s="688"/>
      <c r="AK197" s="43"/>
    </row>
    <row r="198" spans="1:46" s="44" customFormat="1" ht="30" customHeight="1">
      <c r="A198" s="117" t="s">
        <v>410</v>
      </c>
      <c r="B198" s="202"/>
      <c r="C198" s="202"/>
      <c r="D198" s="202"/>
      <c r="E198" s="202"/>
      <c r="F198" s="202"/>
      <c r="G198" s="202"/>
      <c r="H198" s="202"/>
      <c r="I198" s="202"/>
      <c r="J198" s="202"/>
      <c r="K198" s="202"/>
      <c r="L198" s="202"/>
      <c r="M198" s="202"/>
      <c r="N198" s="419"/>
      <c r="O198" s="425"/>
      <c r="P198" s="425"/>
      <c r="Q198" s="434" t="s">
        <v>245</v>
      </c>
      <c r="R198" s="434"/>
      <c r="S198" s="461"/>
      <c r="T198" s="474"/>
      <c r="U198" s="474"/>
      <c r="V198" s="474"/>
      <c r="W198" s="474"/>
      <c r="X198" s="474"/>
      <c r="Y198" s="474"/>
      <c r="Z198" s="474"/>
      <c r="AA198" s="474"/>
      <c r="AB198" s="474"/>
      <c r="AC198" s="474"/>
      <c r="AD198" s="474"/>
      <c r="AE198" s="474"/>
      <c r="AF198" s="474"/>
      <c r="AG198" s="474"/>
      <c r="AH198" s="474"/>
      <c r="AI198" s="474"/>
      <c r="AJ198" s="689"/>
      <c r="AK198" s="43"/>
    </row>
    <row r="199" spans="1:46" ht="15" customHeight="1">
      <c r="A199" s="118"/>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690"/>
      <c r="AK199" s="43"/>
      <c r="AT199" s="763"/>
    </row>
    <row r="200" spans="1:46">
      <c r="A200" s="62" t="s">
        <v>108</v>
      </c>
      <c r="C200" s="45"/>
      <c r="D200" s="45"/>
      <c r="E200" s="45"/>
      <c r="F200" s="45"/>
      <c r="G200" s="45"/>
      <c r="H200" s="45"/>
      <c r="I200" s="45"/>
      <c r="J200" s="45"/>
      <c r="K200" s="45"/>
      <c r="L200" s="45"/>
      <c r="M200" s="45"/>
      <c r="N200" s="45"/>
      <c r="P200" s="45"/>
      <c r="Q200" s="45"/>
      <c r="R200" s="45"/>
      <c r="S200" s="45"/>
      <c r="T200" s="45"/>
      <c r="U200" s="45"/>
      <c r="V200" s="45"/>
      <c r="W200" s="45"/>
      <c r="X200" s="45"/>
      <c r="Y200" s="45"/>
      <c r="Z200" s="45"/>
      <c r="AA200" s="45"/>
      <c r="AB200" s="45"/>
      <c r="AC200" s="45"/>
      <c r="AD200" s="45"/>
      <c r="AE200" s="45"/>
      <c r="AF200" s="45"/>
      <c r="AK200" s="43"/>
      <c r="AT200" s="763"/>
    </row>
    <row r="201" spans="1:46">
      <c r="A201" s="119" t="s">
        <v>411</v>
      </c>
      <c r="C201" s="45"/>
      <c r="D201" s="45"/>
      <c r="E201" s="45"/>
      <c r="F201" s="45"/>
      <c r="G201" s="45"/>
      <c r="H201" s="45"/>
      <c r="I201" s="45"/>
      <c r="J201" s="45"/>
      <c r="K201" s="45"/>
      <c r="L201" s="45"/>
      <c r="M201" s="45"/>
      <c r="N201" s="45"/>
      <c r="O201" s="426"/>
      <c r="P201" s="45"/>
      <c r="Q201" s="45"/>
      <c r="R201" s="45"/>
      <c r="S201" s="45"/>
      <c r="T201" s="45"/>
      <c r="U201" s="45"/>
      <c r="V201" s="45"/>
      <c r="W201" s="45"/>
      <c r="X201" s="45"/>
      <c r="Y201" s="45"/>
      <c r="Z201" s="45"/>
      <c r="AA201" s="45"/>
      <c r="AB201" s="45"/>
      <c r="AC201" s="45"/>
      <c r="AD201" s="45"/>
      <c r="AE201" s="45"/>
      <c r="AF201" s="45"/>
      <c r="AK201" s="43"/>
      <c r="AT201" s="763"/>
    </row>
    <row r="202" spans="1:46" ht="17.25" customHeight="1">
      <c r="A202" s="62"/>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F202" s="82" t="s">
        <v>194</v>
      </c>
      <c r="AG202" s="593"/>
      <c r="AH202" s="606" t="s">
        <v>127</v>
      </c>
      <c r="AI202" s="593"/>
      <c r="AJ202" s="691"/>
      <c r="AK202" s="44"/>
      <c r="AT202" s="763"/>
    </row>
    <row r="203" spans="1:46" ht="14.25">
      <c r="A203" s="120" t="s">
        <v>176</v>
      </c>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690"/>
      <c r="AK203" s="43"/>
      <c r="AT203" s="763"/>
    </row>
    <row r="204" spans="1:46" s="46" customFormat="1" ht="15" customHeight="1">
      <c r="A204" s="121" t="s">
        <v>45</v>
      </c>
      <c r="B204" s="203"/>
      <c r="C204" s="203"/>
      <c r="D204" s="277"/>
      <c r="E204" s="312"/>
      <c r="F204" s="334" t="s">
        <v>332</v>
      </c>
      <c r="G204" s="334"/>
      <c r="H204" s="334"/>
      <c r="I204" s="334"/>
      <c r="J204" s="334"/>
      <c r="K204" s="334"/>
      <c r="L204" s="334"/>
      <c r="M204" s="334"/>
      <c r="N204" s="334"/>
      <c r="O204" s="427"/>
      <c r="P204" s="427"/>
      <c r="Q204" s="427"/>
      <c r="R204" s="446"/>
      <c r="S204" s="446"/>
      <c r="T204" s="446"/>
      <c r="U204" s="334" t="s">
        <v>246</v>
      </c>
      <c r="V204" s="484"/>
      <c r="W204" s="484" t="s">
        <v>248</v>
      </c>
      <c r="X204" s="484"/>
      <c r="Y204" s="484"/>
      <c r="Z204" s="334"/>
      <c r="AA204" s="427"/>
      <c r="AB204" s="427"/>
      <c r="AC204" s="427"/>
      <c r="AD204" s="427"/>
      <c r="AE204" s="427"/>
      <c r="AF204" s="427"/>
      <c r="AG204" s="427"/>
      <c r="AH204" s="427"/>
      <c r="AI204" s="427"/>
      <c r="AJ204" s="692"/>
      <c r="AK204" s="44"/>
    </row>
    <row r="205" spans="1:46" s="46" customFormat="1" ht="15" customHeight="1">
      <c r="A205" s="122"/>
      <c r="B205" s="204"/>
      <c r="C205" s="204"/>
      <c r="D205" s="278"/>
      <c r="E205" s="313"/>
      <c r="F205" s="335" t="s">
        <v>91</v>
      </c>
      <c r="G205" s="335"/>
      <c r="H205" s="335"/>
      <c r="I205" s="335"/>
      <c r="J205" s="335"/>
      <c r="K205" s="335"/>
      <c r="L205" s="335"/>
      <c r="M205" s="403"/>
      <c r="N205" s="403"/>
      <c r="O205" s="403"/>
      <c r="P205" s="403"/>
      <c r="Q205" s="403"/>
      <c r="R205" s="447"/>
      <c r="S205" s="447"/>
      <c r="T205" s="447"/>
      <c r="U205" s="335" t="s">
        <v>246</v>
      </c>
      <c r="V205" s="485"/>
      <c r="W205" s="485" t="s">
        <v>248</v>
      </c>
      <c r="X205" s="485"/>
      <c r="Y205" s="485"/>
      <c r="Z205" s="335"/>
      <c r="AA205" s="534"/>
      <c r="AB205" s="403"/>
      <c r="AC205" s="403"/>
      <c r="AD205" s="403"/>
      <c r="AE205" s="403"/>
      <c r="AF205" s="403"/>
      <c r="AG205" s="403"/>
      <c r="AH205" s="403"/>
      <c r="AI205" s="403"/>
      <c r="AJ205" s="693"/>
      <c r="AK205" s="43"/>
    </row>
    <row r="206" spans="1:46" s="44" customFormat="1" ht="15" customHeight="1">
      <c r="A206" s="123" t="s">
        <v>58</v>
      </c>
      <c r="B206" s="205"/>
      <c r="C206" s="205"/>
      <c r="D206" s="279"/>
      <c r="E206" s="313"/>
      <c r="F206" s="331" t="s">
        <v>60</v>
      </c>
      <c r="G206" s="331"/>
      <c r="H206" s="331"/>
      <c r="I206" s="331"/>
      <c r="J206" s="331"/>
      <c r="K206" s="331"/>
      <c r="L206" s="331"/>
      <c r="M206" s="331"/>
      <c r="N206" s="331"/>
      <c r="O206" s="331"/>
      <c r="P206" s="331"/>
      <c r="Q206" s="331"/>
      <c r="R206" s="331"/>
      <c r="S206" s="331"/>
      <c r="T206" s="331"/>
      <c r="U206" s="335" t="s">
        <v>246</v>
      </c>
      <c r="V206" s="485"/>
      <c r="W206" s="485" t="s">
        <v>248</v>
      </c>
      <c r="X206" s="485"/>
      <c r="Y206" s="485"/>
      <c r="Z206" s="335"/>
      <c r="AA206" s="335"/>
      <c r="AB206" s="335"/>
      <c r="AC206" s="335"/>
      <c r="AD206" s="403"/>
      <c r="AE206" s="403"/>
      <c r="AF206" s="403"/>
      <c r="AG206" s="403"/>
      <c r="AH206" s="403"/>
      <c r="AI206" s="403"/>
      <c r="AJ206" s="693"/>
      <c r="AK206" s="43"/>
    </row>
    <row r="207" spans="1:46" s="44" customFormat="1" ht="15" customHeight="1">
      <c r="A207" s="124"/>
      <c r="B207" s="206"/>
      <c r="C207" s="206"/>
      <c r="D207" s="280"/>
      <c r="E207" s="314"/>
      <c r="F207" s="336" t="s">
        <v>82</v>
      </c>
      <c r="G207" s="336"/>
      <c r="H207" s="348"/>
      <c r="I207" s="348"/>
      <c r="J207" s="348"/>
      <c r="K207" s="348"/>
      <c r="L207" s="348"/>
      <c r="M207" s="348"/>
      <c r="N207" s="348"/>
      <c r="O207" s="348"/>
      <c r="P207" s="348"/>
      <c r="Q207" s="348"/>
      <c r="R207" s="348"/>
      <c r="S207" s="348"/>
      <c r="T207" s="348"/>
      <c r="U207" s="348"/>
      <c r="V207" s="348"/>
      <c r="W207" s="348"/>
      <c r="X207" s="348"/>
      <c r="Y207" s="514" t="s">
        <v>62</v>
      </c>
      <c r="Z207" s="524" t="s">
        <v>246</v>
      </c>
      <c r="AA207" s="535"/>
      <c r="AB207" s="535" t="s">
        <v>72</v>
      </c>
      <c r="AC207" s="535"/>
      <c r="AD207" s="524"/>
      <c r="AE207" s="524"/>
      <c r="AF207" s="524"/>
      <c r="AG207" s="524"/>
      <c r="AH207" s="607"/>
      <c r="AI207" s="607"/>
      <c r="AJ207" s="694"/>
      <c r="AK207" s="43"/>
    </row>
    <row r="208" spans="1:46" ht="15" customHeight="1">
      <c r="A208" s="63"/>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K208" s="43"/>
      <c r="AT208" s="763"/>
    </row>
    <row r="209" spans="1:46">
      <c r="A209" s="62" t="s">
        <v>340</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K209" s="43"/>
      <c r="AT209" s="763"/>
    </row>
    <row r="210" spans="1:46" ht="15.75" customHeight="1">
      <c r="A210" s="125"/>
      <c r="B210" s="207" t="s">
        <v>89</v>
      </c>
      <c r="C210" s="125"/>
      <c r="D210" s="125"/>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c r="AC210" s="125"/>
      <c r="AD210" s="125"/>
      <c r="AE210" s="125"/>
      <c r="AF210" s="125"/>
      <c r="AG210" s="125"/>
      <c r="AH210" s="125"/>
      <c r="AI210" s="125"/>
      <c r="AJ210" s="695"/>
      <c r="AK210" s="43"/>
    </row>
    <row r="211" spans="1:46" ht="14.25">
      <c r="A211" s="125"/>
      <c r="B211" s="208" t="s">
        <v>100</v>
      </c>
      <c r="C211" s="248"/>
      <c r="D211" s="248"/>
      <c r="E211" s="248"/>
      <c r="F211" s="248"/>
      <c r="G211" s="248"/>
      <c r="H211" s="248"/>
      <c r="I211" s="248"/>
      <c r="J211" s="248"/>
      <c r="K211" s="248"/>
      <c r="L211" s="248"/>
      <c r="M211" s="248"/>
      <c r="N211" s="248"/>
      <c r="O211" s="248"/>
      <c r="P211" s="248"/>
      <c r="Q211" s="248"/>
      <c r="R211" s="248"/>
      <c r="S211" s="248"/>
      <c r="T211" s="248"/>
      <c r="U211" s="248"/>
      <c r="V211" s="248"/>
      <c r="W211" s="248"/>
      <c r="X211" s="248"/>
      <c r="Y211" s="515"/>
      <c r="Z211" s="525" t="s">
        <v>86</v>
      </c>
      <c r="AA211" s="536"/>
      <c r="AB211" s="536"/>
      <c r="AC211" s="536"/>
      <c r="AD211" s="536"/>
      <c r="AE211" s="536"/>
      <c r="AF211" s="536"/>
      <c r="AG211" s="536"/>
      <c r="AH211" s="536"/>
      <c r="AI211" s="536"/>
      <c r="AJ211" s="696"/>
      <c r="AK211" s="43"/>
    </row>
    <row r="212" spans="1:46" ht="16.5" customHeight="1">
      <c r="A212" s="125"/>
      <c r="B212" s="209"/>
      <c r="C212" s="249" t="s">
        <v>121</v>
      </c>
      <c r="D212" s="281"/>
      <c r="E212" s="281"/>
      <c r="F212" s="281"/>
      <c r="G212" s="281"/>
      <c r="H212" s="281"/>
      <c r="I212" s="281"/>
      <c r="J212" s="281"/>
      <c r="K212" s="281"/>
      <c r="L212" s="281"/>
      <c r="M212" s="281"/>
      <c r="N212" s="281"/>
      <c r="O212" s="281"/>
      <c r="P212" s="281"/>
      <c r="Q212" s="281"/>
      <c r="R212" s="281"/>
      <c r="S212" s="281"/>
      <c r="T212" s="281"/>
      <c r="U212" s="281"/>
      <c r="V212" s="281"/>
      <c r="W212" s="281"/>
      <c r="X212" s="281"/>
      <c r="Y212" s="516"/>
      <c r="Z212" s="526" t="s">
        <v>87</v>
      </c>
      <c r="AA212" s="537"/>
      <c r="AB212" s="537"/>
      <c r="AC212" s="537"/>
      <c r="AD212" s="537"/>
      <c r="AE212" s="537"/>
      <c r="AF212" s="537"/>
      <c r="AG212" s="537"/>
      <c r="AH212" s="537"/>
      <c r="AI212" s="537"/>
      <c r="AJ212" s="697"/>
      <c r="AK212" s="43"/>
    </row>
    <row r="213" spans="1:46" ht="16.5" customHeight="1">
      <c r="A213" s="125"/>
      <c r="B213" s="210"/>
      <c r="C213" s="250" t="s">
        <v>122</v>
      </c>
      <c r="D213" s="282"/>
      <c r="E213" s="282"/>
      <c r="F213" s="282"/>
      <c r="G213" s="282"/>
      <c r="H213" s="282"/>
      <c r="I213" s="282"/>
      <c r="J213" s="282"/>
      <c r="K213" s="282"/>
      <c r="L213" s="282"/>
      <c r="M213" s="282"/>
      <c r="N213" s="282"/>
      <c r="O213" s="282"/>
      <c r="P213" s="282"/>
      <c r="Q213" s="282"/>
      <c r="R213" s="282"/>
      <c r="S213" s="282"/>
      <c r="T213" s="282"/>
      <c r="U213" s="282"/>
      <c r="V213" s="282"/>
      <c r="W213" s="282"/>
      <c r="X213" s="282"/>
      <c r="Y213" s="517"/>
      <c r="Z213" s="527" t="s">
        <v>88</v>
      </c>
      <c r="AA213" s="538"/>
      <c r="AB213" s="538"/>
      <c r="AC213" s="538"/>
      <c r="AD213" s="538"/>
      <c r="AE213" s="538"/>
      <c r="AF213" s="538"/>
      <c r="AG213" s="538"/>
      <c r="AH213" s="538"/>
      <c r="AI213" s="538"/>
      <c r="AJ213" s="698"/>
      <c r="AK213" s="43"/>
    </row>
    <row r="214" spans="1:46" ht="16.5" customHeight="1">
      <c r="A214" s="125"/>
      <c r="B214" s="210"/>
      <c r="C214" s="250" t="s">
        <v>158</v>
      </c>
      <c r="D214" s="282"/>
      <c r="E214" s="282"/>
      <c r="F214" s="282"/>
      <c r="G214" s="282"/>
      <c r="H214" s="282"/>
      <c r="I214" s="282"/>
      <c r="J214" s="282"/>
      <c r="K214" s="282"/>
      <c r="L214" s="282"/>
      <c r="M214" s="282"/>
      <c r="N214" s="282"/>
      <c r="O214" s="282"/>
      <c r="P214" s="282"/>
      <c r="Q214" s="282"/>
      <c r="R214" s="282"/>
      <c r="S214" s="282"/>
      <c r="T214" s="282"/>
      <c r="U214" s="282"/>
      <c r="V214" s="282"/>
      <c r="W214" s="282"/>
      <c r="X214" s="282"/>
      <c r="Y214" s="517"/>
      <c r="Z214" s="527" t="s">
        <v>380</v>
      </c>
      <c r="AA214" s="538"/>
      <c r="AB214" s="538"/>
      <c r="AC214" s="538"/>
      <c r="AD214" s="538"/>
      <c r="AE214" s="538"/>
      <c r="AF214" s="538"/>
      <c r="AG214" s="538"/>
      <c r="AH214" s="538"/>
      <c r="AI214" s="538"/>
      <c r="AJ214" s="698"/>
      <c r="AK214" s="43"/>
    </row>
    <row r="215" spans="1:46" ht="16.5" customHeight="1">
      <c r="A215" s="125"/>
      <c r="B215" s="210"/>
      <c r="C215" s="250" t="s">
        <v>228</v>
      </c>
      <c r="D215" s="282"/>
      <c r="E215" s="282"/>
      <c r="F215" s="282"/>
      <c r="G215" s="282"/>
      <c r="H215" s="282"/>
      <c r="I215" s="282"/>
      <c r="J215" s="282"/>
      <c r="K215" s="282"/>
      <c r="L215" s="282"/>
      <c r="M215" s="282"/>
      <c r="N215" s="282"/>
      <c r="O215" s="282"/>
      <c r="P215" s="282"/>
      <c r="Q215" s="282"/>
      <c r="R215" s="282"/>
      <c r="S215" s="282"/>
      <c r="T215" s="282"/>
      <c r="U215" s="282"/>
      <c r="V215" s="282"/>
      <c r="W215" s="282"/>
      <c r="X215" s="282"/>
      <c r="Y215" s="517"/>
      <c r="Z215" s="527" t="s">
        <v>241</v>
      </c>
      <c r="AA215" s="538"/>
      <c r="AB215" s="538"/>
      <c r="AC215" s="538"/>
      <c r="AD215" s="538"/>
      <c r="AE215" s="538"/>
      <c r="AF215" s="538"/>
      <c r="AG215" s="538"/>
      <c r="AH215" s="538"/>
      <c r="AI215" s="538"/>
      <c r="AJ215" s="698"/>
      <c r="AK215" s="43"/>
    </row>
    <row r="216" spans="1:46" ht="25.5" customHeight="1">
      <c r="A216" s="125"/>
      <c r="B216" s="210"/>
      <c r="C216" s="251" t="s">
        <v>159</v>
      </c>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518"/>
      <c r="Z216" s="528" t="s">
        <v>160</v>
      </c>
      <c r="AA216" s="539"/>
      <c r="AB216" s="539"/>
      <c r="AC216" s="539"/>
      <c r="AD216" s="539"/>
      <c r="AE216" s="539"/>
      <c r="AF216" s="539"/>
      <c r="AG216" s="539"/>
      <c r="AH216" s="539"/>
      <c r="AI216" s="539"/>
      <c r="AJ216" s="699"/>
      <c r="AK216" s="43"/>
    </row>
    <row r="217" spans="1:46" ht="16.5" customHeight="1">
      <c r="A217" s="125"/>
      <c r="B217" s="210"/>
      <c r="C217" s="251" t="s">
        <v>130</v>
      </c>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518"/>
      <c r="Z217" s="529" t="s">
        <v>161</v>
      </c>
      <c r="AA217" s="540"/>
      <c r="AB217" s="540"/>
      <c r="AC217" s="540"/>
      <c r="AD217" s="540"/>
      <c r="AE217" s="540"/>
      <c r="AF217" s="540"/>
      <c r="AG217" s="540"/>
      <c r="AH217" s="540"/>
      <c r="AI217" s="540"/>
      <c r="AJ217" s="700"/>
      <c r="AK217" s="47"/>
    </row>
    <row r="218" spans="1:46" ht="16.5" customHeight="1">
      <c r="A218" s="125"/>
      <c r="B218" s="211"/>
      <c r="C218" s="252" t="s">
        <v>124</v>
      </c>
      <c r="D218" s="283"/>
      <c r="E218" s="283"/>
      <c r="F218" s="283"/>
      <c r="G218" s="283"/>
      <c r="H218" s="283"/>
      <c r="I218" s="283"/>
      <c r="J218" s="283"/>
      <c r="K218" s="283"/>
      <c r="L218" s="283"/>
      <c r="M218" s="283"/>
      <c r="N218" s="283"/>
      <c r="O218" s="283"/>
      <c r="P218" s="283"/>
      <c r="Q218" s="283"/>
      <c r="R218" s="283"/>
      <c r="S218" s="283"/>
      <c r="T218" s="283"/>
      <c r="U218" s="283"/>
      <c r="V218" s="283"/>
      <c r="W218" s="283"/>
      <c r="X218" s="283"/>
      <c r="Y218" s="519"/>
      <c r="Z218" s="530" t="s">
        <v>8</v>
      </c>
      <c r="AA218" s="541"/>
      <c r="AB218" s="541"/>
      <c r="AC218" s="541"/>
      <c r="AD218" s="541"/>
      <c r="AE218" s="541"/>
      <c r="AF218" s="541"/>
      <c r="AG218" s="541"/>
      <c r="AH218" s="541"/>
      <c r="AI218" s="541"/>
      <c r="AJ218" s="701"/>
      <c r="AK218" s="47"/>
    </row>
    <row r="219" spans="1:46" ht="4.5" customHeight="1">
      <c r="A219" s="125"/>
      <c r="B219" s="125"/>
      <c r="C219" s="207"/>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207"/>
      <c r="AA219" s="207"/>
      <c r="AB219" s="207"/>
      <c r="AC219" s="207"/>
      <c r="AD219" s="207"/>
      <c r="AE219" s="207"/>
      <c r="AF219" s="207"/>
      <c r="AG219" s="207"/>
      <c r="AH219" s="207"/>
      <c r="AI219" s="125"/>
      <c r="AJ219" s="695"/>
    </row>
    <row r="220" spans="1:46" ht="12" customHeight="1">
      <c r="A220" s="125"/>
      <c r="B220" s="212" t="s">
        <v>164</v>
      </c>
      <c r="C220" s="253" t="s">
        <v>163</v>
      </c>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207"/>
      <c r="AA220" s="207"/>
      <c r="AB220" s="207"/>
      <c r="AC220" s="207"/>
      <c r="AD220" s="207"/>
      <c r="AE220" s="207"/>
      <c r="AF220" s="207"/>
      <c r="AG220" s="207"/>
      <c r="AH220" s="207"/>
      <c r="AI220" s="125"/>
      <c r="AJ220" s="695"/>
    </row>
    <row r="221" spans="1:46" ht="21" customHeight="1">
      <c r="A221" s="125"/>
      <c r="B221" s="213" t="s">
        <v>166</v>
      </c>
      <c r="C221" s="254" t="s">
        <v>117</v>
      </c>
      <c r="D221" s="254"/>
      <c r="E221" s="254"/>
      <c r="F221" s="254"/>
      <c r="G221" s="254"/>
      <c r="H221" s="254"/>
      <c r="I221" s="254"/>
      <c r="J221" s="254"/>
      <c r="K221" s="254"/>
      <c r="L221" s="254"/>
      <c r="M221" s="254"/>
      <c r="N221" s="254"/>
      <c r="O221" s="254"/>
      <c r="P221" s="254"/>
      <c r="Q221" s="254"/>
      <c r="R221" s="254"/>
      <c r="S221" s="254"/>
      <c r="T221" s="254"/>
      <c r="U221" s="254"/>
      <c r="V221" s="254"/>
      <c r="W221" s="254"/>
      <c r="X221" s="254"/>
      <c r="Y221" s="254"/>
      <c r="Z221" s="254"/>
      <c r="AA221" s="254"/>
      <c r="AB221" s="254"/>
      <c r="AC221" s="254"/>
      <c r="AD221" s="254"/>
      <c r="AE221" s="254"/>
      <c r="AF221" s="254"/>
      <c r="AG221" s="254"/>
      <c r="AH221" s="254"/>
      <c r="AI221" s="254"/>
      <c r="AJ221" s="254"/>
    </row>
    <row r="222" spans="1:46" ht="7.5" customHeight="1">
      <c r="A222" s="126"/>
      <c r="B222" s="126"/>
      <c r="C222" s="255"/>
      <c r="D222" s="255"/>
      <c r="E222" s="255"/>
      <c r="F222" s="255"/>
      <c r="G222" s="255"/>
      <c r="H222" s="255"/>
      <c r="I222" s="255"/>
      <c r="J222" s="255"/>
      <c r="K222" s="255"/>
      <c r="L222" s="255"/>
      <c r="M222" s="255"/>
      <c r="N222" s="255"/>
      <c r="O222" s="255"/>
      <c r="P222" s="255"/>
      <c r="Q222" s="255"/>
      <c r="R222" s="255"/>
      <c r="S222" s="255"/>
      <c r="T222" s="255"/>
      <c r="U222" s="255"/>
      <c r="V222" s="255"/>
      <c r="W222" s="255"/>
      <c r="X222" s="255"/>
      <c r="Y222" s="255"/>
      <c r="Z222" s="255"/>
      <c r="AA222" s="255"/>
      <c r="AB222" s="255"/>
      <c r="AC222" s="255"/>
      <c r="AD222" s="255"/>
      <c r="AE222" s="255"/>
      <c r="AF222" s="255"/>
      <c r="AG222" s="255"/>
      <c r="AH222" s="255"/>
      <c r="AI222" s="255"/>
      <c r="AJ222" s="702"/>
    </row>
    <row r="223" spans="1:46" ht="1.5" customHeight="1">
      <c r="A223" s="127"/>
      <c r="B223" s="214"/>
      <c r="C223" s="214"/>
      <c r="D223" s="214"/>
      <c r="E223" s="214"/>
      <c r="F223" s="214"/>
      <c r="G223" s="214"/>
      <c r="H223" s="214"/>
      <c r="I223" s="214"/>
      <c r="J223" s="214"/>
      <c r="K223" s="214"/>
      <c r="L223" s="214"/>
      <c r="M223" s="214"/>
      <c r="N223" s="214"/>
      <c r="O223" s="214"/>
      <c r="P223" s="214"/>
      <c r="Q223" s="214"/>
      <c r="R223" s="214"/>
      <c r="S223" s="214"/>
      <c r="T223" s="214"/>
      <c r="U223" s="214"/>
      <c r="V223" s="214"/>
      <c r="W223" s="214"/>
      <c r="X223" s="214"/>
      <c r="Y223" s="214"/>
      <c r="Z223" s="214"/>
      <c r="AA223" s="214"/>
      <c r="AB223" s="214"/>
      <c r="AC223" s="214"/>
      <c r="AD223" s="214"/>
      <c r="AE223" s="214"/>
      <c r="AF223" s="214"/>
      <c r="AG223" s="214"/>
      <c r="AH223" s="214"/>
      <c r="AI223" s="214"/>
      <c r="AJ223" s="703"/>
    </row>
    <row r="224" spans="1:46" ht="31.5" customHeight="1">
      <c r="A224" s="128"/>
      <c r="B224" s="215" t="s">
        <v>264</v>
      </c>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c r="AH224" s="215"/>
      <c r="AI224" s="215"/>
      <c r="AJ224" s="704"/>
    </row>
    <row r="225" spans="1:36" ht="4.5" customHeight="1">
      <c r="A225" s="128"/>
      <c r="B225" s="207"/>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c r="AI225" s="125"/>
      <c r="AJ225" s="704"/>
    </row>
    <row r="226" spans="1:36" s="47" customFormat="1" ht="13.5" customHeight="1">
      <c r="A226" s="129"/>
      <c r="B226" s="216" t="s">
        <v>48</v>
      </c>
      <c r="C226" s="216"/>
      <c r="D226" s="284">
        <v>3</v>
      </c>
      <c r="E226" s="315"/>
      <c r="F226" s="216" t="s">
        <v>0</v>
      </c>
      <c r="G226" s="284">
        <v>4</v>
      </c>
      <c r="H226" s="315"/>
      <c r="I226" s="216" t="s">
        <v>2</v>
      </c>
      <c r="J226" s="284">
        <v>1</v>
      </c>
      <c r="K226" s="315"/>
      <c r="L226" s="216" t="s">
        <v>22</v>
      </c>
      <c r="M226" s="258"/>
      <c r="N226" s="420" t="s">
        <v>24</v>
      </c>
      <c r="O226" s="420"/>
      <c r="P226" s="420"/>
      <c r="Q226" s="435" t="e">
        <f>IF(G10="","",G10)</f>
        <v>#REF!</v>
      </c>
      <c r="R226" s="435"/>
      <c r="S226" s="435"/>
      <c r="T226" s="435"/>
      <c r="U226" s="435"/>
      <c r="V226" s="435"/>
      <c r="W226" s="435"/>
      <c r="X226" s="435"/>
      <c r="Y226" s="435"/>
      <c r="Z226" s="435"/>
      <c r="AA226" s="435"/>
      <c r="AB226" s="435"/>
      <c r="AC226" s="435"/>
      <c r="AD226" s="435"/>
      <c r="AE226" s="435"/>
      <c r="AF226" s="435"/>
      <c r="AG226" s="435"/>
      <c r="AH226" s="435"/>
      <c r="AI226" s="435"/>
      <c r="AJ226" s="705"/>
    </row>
    <row r="227" spans="1:36" s="47" customFormat="1" ht="13.5" customHeight="1">
      <c r="A227" s="130"/>
      <c r="B227" s="217"/>
      <c r="C227" s="256"/>
      <c r="D227" s="256"/>
      <c r="E227" s="256"/>
      <c r="F227" s="256"/>
      <c r="G227" s="256"/>
      <c r="H227" s="256"/>
      <c r="I227" s="256"/>
      <c r="J227" s="256"/>
      <c r="K227" s="256"/>
      <c r="L227" s="256"/>
      <c r="M227" s="256"/>
      <c r="N227" s="421" t="s">
        <v>114</v>
      </c>
      <c r="O227" s="421"/>
      <c r="P227" s="421"/>
      <c r="Q227" s="436" t="s">
        <v>115</v>
      </c>
      <c r="R227" s="436"/>
      <c r="S227" s="462" t="s">
        <v>315</v>
      </c>
      <c r="T227" s="462"/>
      <c r="U227" s="462"/>
      <c r="V227" s="462"/>
      <c r="W227" s="462"/>
      <c r="X227" s="504" t="s">
        <v>116</v>
      </c>
      <c r="Y227" s="504"/>
      <c r="Z227" s="462" t="s">
        <v>408</v>
      </c>
      <c r="AA227" s="462"/>
      <c r="AB227" s="462"/>
      <c r="AC227" s="462"/>
      <c r="AD227" s="462"/>
      <c r="AE227" s="462"/>
      <c r="AF227" s="462"/>
      <c r="AG227" s="462"/>
      <c r="AH227" s="462"/>
      <c r="AI227" s="613"/>
      <c r="AJ227" s="706"/>
    </row>
    <row r="228" spans="1:36" s="47" customFormat="1" ht="4.5" customHeight="1">
      <c r="A228" s="131"/>
      <c r="B228" s="218"/>
      <c r="C228" s="257"/>
      <c r="D228" s="257"/>
      <c r="E228" s="257"/>
      <c r="F228" s="257"/>
      <c r="G228" s="257"/>
      <c r="H228" s="257"/>
      <c r="I228" s="257"/>
      <c r="J228" s="257"/>
      <c r="K228" s="257"/>
      <c r="L228" s="257"/>
      <c r="M228" s="257"/>
      <c r="N228" s="257"/>
      <c r="O228" s="257"/>
      <c r="P228" s="218"/>
      <c r="Q228" s="437"/>
      <c r="R228" s="448"/>
      <c r="S228" s="448"/>
      <c r="T228" s="448"/>
      <c r="U228" s="448"/>
      <c r="V228" s="448"/>
      <c r="W228" s="493"/>
      <c r="X228" s="493"/>
      <c r="Y228" s="493"/>
      <c r="Z228" s="493"/>
      <c r="AA228" s="493"/>
      <c r="AB228" s="493"/>
      <c r="AC228" s="493"/>
      <c r="AD228" s="493"/>
      <c r="AE228" s="493"/>
      <c r="AF228" s="493"/>
      <c r="AG228" s="493"/>
      <c r="AH228" s="493"/>
      <c r="AI228" s="614"/>
      <c r="AJ228" s="707"/>
    </row>
    <row r="229" spans="1:36" ht="13.5" customHeight="1">
      <c r="A229" s="132"/>
      <c r="B229" s="86"/>
      <c r="C229" s="258"/>
      <c r="D229" s="258"/>
      <c r="E229" s="258"/>
      <c r="F229" s="258"/>
      <c r="G229" s="258"/>
      <c r="H229" s="258"/>
      <c r="I229" s="258"/>
      <c r="J229" s="258"/>
      <c r="K229" s="258"/>
      <c r="L229" s="258"/>
      <c r="M229" s="258"/>
      <c r="N229" s="258"/>
      <c r="O229" s="258"/>
      <c r="P229" s="258"/>
      <c r="Q229" s="258"/>
      <c r="R229" s="258"/>
      <c r="S229" s="258"/>
      <c r="T229" s="258"/>
      <c r="U229" s="258"/>
      <c r="V229" s="258"/>
      <c r="W229" s="258"/>
      <c r="X229" s="258"/>
      <c r="Y229" s="258"/>
      <c r="Z229" s="258"/>
      <c r="AA229" s="258"/>
      <c r="AB229" s="258"/>
      <c r="AC229" s="258"/>
      <c r="AD229" s="258"/>
      <c r="AE229" s="258"/>
      <c r="AF229" s="258"/>
      <c r="AG229" s="258"/>
      <c r="AH229" s="258"/>
      <c r="AI229" s="258"/>
      <c r="AJ229" s="708"/>
    </row>
    <row r="230" spans="1:36">
      <c r="B230" s="216"/>
    </row>
    <row r="231" spans="1:36" ht="17.25">
      <c r="A231" s="133"/>
      <c r="B231" s="0"/>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580"/>
      <c r="AF231" s="133"/>
      <c r="AG231" s="133"/>
      <c r="AH231" s="133"/>
      <c r="AI231" s="133"/>
      <c r="AJ231" s="133"/>
    </row>
    <row r="232" spans="1:36">
      <c r="A232" s="134"/>
      <c r="B232" s="133" t="s">
        <v>35</v>
      </c>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row>
    <row r="233" spans="1:36">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row>
    <row r="234" spans="1:36">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row>
    <row r="235" spans="1:36">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row>
    <row r="236" spans="1:36">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row>
    <row r="237" spans="1:36">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row>
    <row r="238" spans="1:36">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row>
    <row r="239" spans="1:36">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row>
    <row r="240" spans="1:36">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row>
    <row r="241" spans="1:36">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row>
    <row r="242" spans="1:36">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row>
    <row r="243" spans="1:36">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row>
    <row r="244" spans="1:36">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row>
    <row r="245" spans="1:36">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row>
    <row r="246" spans="1:36">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row>
    <row r="247" spans="1:36">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row>
    <row r="248" spans="1:36">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row>
    <row r="249" spans="1:36">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row>
    <row r="250" spans="1:36">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c r="AA250" s="134"/>
      <c r="AB250" s="134"/>
      <c r="AC250" s="134"/>
      <c r="AD250" s="134"/>
      <c r="AE250" s="134"/>
      <c r="AF250" s="134"/>
      <c r="AG250" s="134"/>
      <c r="AH250" s="134"/>
      <c r="AI250" s="134"/>
      <c r="AJ250" s="134"/>
    </row>
    <row r="251" spans="1:36">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row>
    <row r="252" spans="1:36">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4"/>
      <c r="AH252" s="134"/>
      <c r="AI252" s="134"/>
      <c r="AJ252" s="134"/>
    </row>
    <row r="253" spans="1:36">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4"/>
      <c r="AH253" s="134"/>
      <c r="AI253" s="134"/>
      <c r="AJ253" s="134"/>
    </row>
    <row r="254" spans="1:36">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4"/>
      <c r="AH254" s="134"/>
      <c r="AI254" s="134"/>
      <c r="AJ254" s="134"/>
    </row>
    <row r="255" spans="1:36">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4"/>
      <c r="AH255" s="134"/>
      <c r="AI255" s="134"/>
      <c r="AJ255" s="134"/>
    </row>
    <row r="256" spans="1:36">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row>
    <row r="257" spans="1:36">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4"/>
      <c r="AH257" s="134"/>
      <c r="AI257" s="134"/>
      <c r="AJ257" s="134"/>
    </row>
    <row r="258" spans="1:36">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row>
    <row r="259" spans="1:36">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4"/>
      <c r="AH259" s="134"/>
      <c r="AI259" s="134"/>
      <c r="AJ259" s="134"/>
    </row>
    <row r="260" spans="1:36">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4"/>
      <c r="AH260" s="134"/>
      <c r="AI260" s="134"/>
      <c r="AJ260" s="134"/>
    </row>
    <row r="261" spans="1:36">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row>
    <row r="262" spans="1:36">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4"/>
      <c r="AH262" s="134"/>
      <c r="AI262" s="134"/>
      <c r="AJ262" s="134"/>
    </row>
    <row r="263" spans="1:36">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row>
    <row r="264" spans="1:36">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row>
    <row r="265" spans="1:36">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4"/>
      <c r="AF265" s="134"/>
      <c r="AG265" s="134"/>
      <c r="AH265" s="134"/>
      <c r="AI265" s="134"/>
      <c r="AJ265" s="134"/>
    </row>
    <row r="266" spans="1:36">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4"/>
      <c r="AD266" s="134"/>
      <c r="AE266" s="134"/>
      <c r="AF266" s="134"/>
      <c r="AG266" s="134"/>
      <c r="AH266" s="134"/>
      <c r="AI266" s="134"/>
      <c r="AJ266" s="134"/>
    </row>
    <row r="267" spans="1:36">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c r="AA267" s="134"/>
      <c r="AB267" s="134"/>
      <c r="AC267" s="134"/>
      <c r="AD267" s="134"/>
      <c r="AE267" s="134"/>
      <c r="AF267" s="134"/>
      <c r="AG267" s="134"/>
      <c r="AH267" s="134"/>
      <c r="AI267" s="134"/>
      <c r="AJ267" s="134"/>
    </row>
    <row r="268" spans="1:36">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134"/>
      <c r="AE268" s="134"/>
      <c r="AF268" s="134"/>
      <c r="AG268" s="134"/>
      <c r="AH268" s="134"/>
      <c r="AI268" s="134"/>
      <c r="AJ268" s="134"/>
    </row>
    <row r="269" spans="1:36">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c r="AA269" s="134"/>
      <c r="AB269" s="134"/>
      <c r="AC269" s="134"/>
      <c r="AD269" s="134"/>
      <c r="AE269" s="134"/>
      <c r="AF269" s="134"/>
      <c r="AG269" s="134"/>
      <c r="AH269" s="134"/>
      <c r="AI269" s="134"/>
      <c r="AJ269" s="134"/>
    </row>
    <row r="270" spans="1:36">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c r="AA270" s="134"/>
      <c r="AB270" s="134"/>
      <c r="AC270" s="134"/>
      <c r="AD270" s="134"/>
      <c r="AE270" s="134"/>
      <c r="AF270" s="134"/>
      <c r="AG270" s="134"/>
      <c r="AH270" s="134"/>
      <c r="AI270" s="134"/>
      <c r="AJ270" s="134"/>
    </row>
    <row r="271" spans="1:36">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row>
    <row r="272" spans="1:36">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4"/>
      <c r="AD272" s="134"/>
      <c r="AE272" s="134"/>
      <c r="AF272" s="134"/>
      <c r="AG272" s="134"/>
      <c r="AH272" s="134"/>
      <c r="AI272" s="134"/>
      <c r="AJ272" s="134"/>
    </row>
    <row r="273" spans="1:36">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4"/>
      <c r="AD273" s="134"/>
      <c r="AE273" s="134"/>
      <c r="AF273" s="134"/>
      <c r="AG273" s="134"/>
      <c r="AH273" s="134"/>
      <c r="AI273" s="134"/>
      <c r="AJ273" s="134"/>
    </row>
    <row r="274" spans="1:36">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4"/>
      <c r="AD274" s="134"/>
      <c r="AE274" s="134"/>
      <c r="AF274" s="134"/>
      <c r="AG274" s="134"/>
      <c r="AH274" s="134"/>
      <c r="AI274" s="134"/>
      <c r="AJ274" s="134"/>
    </row>
    <row r="275" spans="1:36">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row>
    <row r="276" spans="1:36">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4"/>
      <c r="AD276" s="134"/>
      <c r="AE276" s="134"/>
      <c r="AF276" s="134"/>
      <c r="AG276" s="134"/>
      <c r="AH276" s="134"/>
      <c r="AI276" s="134"/>
      <c r="AJ276" s="134"/>
    </row>
    <row r="277" spans="1:36">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4"/>
      <c r="AF277" s="134"/>
      <c r="AG277" s="134"/>
      <c r="AH277" s="134"/>
      <c r="AI277" s="134"/>
      <c r="AJ277" s="134"/>
    </row>
    <row r="278" spans="1:36">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4"/>
      <c r="AD278" s="134"/>
      <c r="AE278" s="134"/>
      <c r="AF278" s="134"/>
      <c r="AG278" s="134"/>
      <c r="AH278" s="134"/>
      <c r="AI278" s="134"/>
      <c r="AJ278" s="134"/>
    </row>
    <row r="279" spans="1:36">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row>
    <row r="280" spans="1:36">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row>
    <row r="281" spans="1:36">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row>
    <row r="282" spans="1:36">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row>
    <row r="283" spans="1:36">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row>
    <row r="284" spans="1:36">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row>
    <row r="285" spans="1:36">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row>
    <row r="286" spans="1:36">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c r="AA286" s="134"/>
      <c r="AB286" s="134"/>
      <c r="AC286" s="134"/>
      <c r="AD286" s="134"/>
      <c r="AE286" s="134"/>
      <c r="AF286" s="134"/>
      <c r="AG286" s="134"/>
      <c r="AH286" s="134"/>
      <c r="AI286" s="134"/>
      <c r="AJ286" s="134"/>
    </row>
    <row r="287" spans="1:36">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4"/>
      <c r="AC287" s="134"/>
      <c r="AD287" s="134"/>
      <c r="AE287" s="134"/>
      <c r="AF287" s="134"/>
      <c r="AG287" s="134"/>
      <c r="AH287" s="134"/>
      <c r="AI287" s="134"/>
      <c r="AJ287" s="134"/>
    </row>
    <row r="288" spans="1:36">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c r="AA288" s="134"/>
      <c r="AB288" s="134"/>
      <c r="AC288" s="134"/>
      <c r="AD288" s="134"/>
      <c r="AE288" s="134"/>
      <c r="AF288" s="134"/>
      <c r="AG288" s="134"/>
      <c r="AH288" s="134"/>
      <c r="AI288" s="134"/>
      <c r="AJ288" s="134"/>
    </row>
    <row r="289" spans="1:36">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4"/>
      <c r="AC289" s="134"/>
      <c r="AD289" s="134"/>
      <c r="AE289" s="134"/>
      <c r="AF289" s="134"/>
      <c r="AG289" s="134"/>
      <c r="AH289" s="134"/>
      <c r="AI289" s="134"/>
      <c r="AJ289" s="134"/>
    </row>
    <row r="290" spans="1:36">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c r="AA290" s="134"/>
      <c r="AB290" s="134"/>
      <c r="AC290" s="134"/>
      <c r="AD290" s="134"/>
      <c r="AE290" s="134"/>
      <c r="AF290" s="134"/>
      <c r="AG290" s="134"/>
      <c r="AH290" s="134"/>
      <c r="AI290" s="134"/>
      <c r="AJ290" s="134"/>
    </row>
    <row r="291" spans="1:36">
      <c r="A291" s="133"/>
      <c r="B291" s="134"/>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row>
    <row r="292" spans="1:36">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row>
    <row r="293" spans="1:36">
      <c r="B293" s="133"/>
    </row>
  </sheetData>
  <mergeCells count="277">
    <mergeCell ref="Y1:AB1"/>
    <mergeCell ref="AC1:AJ1"/>
    <mergeCell ref="Y4:Z4"/>
    <mergeCell ref="A5:AJ5"/>
    <mergeCell ref="A9:F9"/>
    <mergeCell ref="G9:AJ9"/>
    <mergeCell ref="A10:F10"/>
    <mergeCell ref="G10:AJ10"/>
    <mergeCell ref="H11:L11"/>
    <mergeCell ref="G12:AJ12"/>
    <mergeCell ref="G13:AJ13"/>
    <mergeCell ref="A14:F14"/>
    <mergeCell ref="G14:AJ14"/>
    <mergeCell ref="A15:F15"/>
    <mergeCell ref="G15:AJ15"/>
    <mergeCell ref="A16:F16"/>
    <mergeCell ref="G16:J16"/>
    <mergeCell ref="K16:O16"/>
    <mergeCell ref="P16:S16"/>
    <mergeCell ref="T16:X16"/>
    <mergeCell ref="Y16:AB16"/>
    <mergeCell ref="AC16:AJ16"/>
    <mergeCell ref="D30:E30"/>
    <mergeCell ref="AB30:AH30"/>
    <mergeCell ref="AI30:AJ30"/>
    <mergeCell ref="AB31:AH31"/>
    <mergeCell ref="AI31:AJ31"/>
    <mergeCell ref="B32:AA32"/>
    <mergeCell ref="AB32:AH32"/>
    <mergeCell ref="AI32:AJ32"/>
    <mergeCell ref="B33:AA33"/>
    <mergeCell ref="AB33:AH33"/>
    <mergeCell ref="AI33:AJ33"/>
    <mergeCell ref="AB34:AH34"/>
    <mergeCell ref="AI34:AJ34"/>
    <mergeCell ref="AB35:AH35"/>
    <mergeCell ref="AI35:AJ35"/>
    <mergeCell ref="C36:AA36"/>
    <mergeCell ref="AB36:AH36"/>
    <mergeCell ref="AI36:AJ36"/>
    <mergeCell ref="AB37:AH37"/>
    <mergeCell ref="AI37:AJ37"/>
    <mergeCell ref="B38:L38"/>
    <mergeCell ref="P38:Q38"/>
    <mergeCell ref="S38:T38"/>
    <mergeCell ref="V38:W38"/>
    <mergeCell ref="Z38:AA38"/>
    <mergeCell ref="AC38:AD38"/>
    <mergeCell ref="AH38:AI38"/>
    <mergeCell ref="B41:AJ41"/>
    <mergeCell ref="B42:AJ42"/>
    <mergeCell ref="B43:AJ43"/>
    <mergeCell ref="B44:AJ44"/>
    <mergeCell ref="D50:E50"/>
    <mergeCell ref="AB50:AH50"/>
    <mergeCell ref="AI50:AJ50"/>
    <mergeCell ref="AB51:AH51"/>
    <mergeCell ref="AI51:AJ51"/>
    <mergeCell ref="B52:AA52"/>
    <mergeCell ref="AB52:AH52"/>
    <mergeCell ref="AI52:AJ52"/>
    <mergeCell ref="B53:AA53"/>
    <mergeCell ref="AB53:AH53"/>
    <mergeCell ref="AI53:AJ53"/>
    <mergeCell ref="AB54:AH54"/>
    <mergeCell ref="AI54:AJ54"/>
    <mergeCell ref="AB55:AH55"/>
    <mergeCell ref="AI55:AJ55"/>
    <mergeCell ref="C56:AA56"/>
    <mergeCell ref="AB56:AH56"/>
    <mergeCell ref="AI56:AJ56"/>
    <mergeCell ref="AB57:AH57"/>
    <mergeCell ref="AI57:AJ57"/>
    <mergeCell ref="B58:L58"/>
    <mergeCell ref="P58:Q58"/>
    <mergeCell ref="S58:T58"/>
    <mergeCell ref="V58:W58"/>
    <mergeCell ref="Z58:AA58"/>
    <mergeCell ref="AC58:AD58"/>
    <mergeCell ref="AH58:AI58"/>
    <mergeCell ref="B61:AJ61"/>
    <mergeCell ref="B62:AJ62"/>
    <mergeCell ref="B63:AJ63"/>
    <mergeCell ref="B64:AJ64"/>
    <mergeCell ref="B65:AJ65"/>
    <mergeCell ref="B68:K68"/>
    <mergeCell ref="B69:K69"/>
    <mergeCell ref="M69:AJ69"/>
    <mergeCell ref="B70:K70"/>
    <mergeCell ref="D71:E71"/>
    <mergeCell ref="AB71:AH71"/>
    <mergeCell ref="AI71:AJ71"/>
    <mergeCell ref="AB72:AH72"/>
    <mergeCell ref="AI72:AJ72"/>
    <mergeCell ref="AB73:AH73"/>
    <mergeCell ref="AI73:AJ73"/>
    <mergeCell ref="B74:AA74"/>
    <mergeCell ref="AB74:AH74"/>
    <mergeCell ref="AI74:AJ74"/>
    <mergeCell ref="AB75:AH75"/>
    <mergeCell ref="AI75:AJ75"/>
    <mergeCell ref="AB76:AH76"/>
    <mergeCell ref="AI76:AJ76"/>
    <mergeCell ref="AB77:AH77"/>
    <mergeCell ref="AI77:AJ77"/>
    <mergeCell ref="AB78:AH78"/>
    <mergeCell ref="AI78:AJ78"/>
    <mergeCell ref="S79:X79"/>
    <mergeCell ref="Y79:AD79"/>
    <mergeCell ref="AE79:AJ79"/>
    <mergeCell ref="B80:R80"/>
    <mergeCell ref="S80:W80"/>
    <mergeCell ref="Y80:AC80"/>
    <mergeCell ref="AE80:AI80"/>
    <mergeCell ref="S81:W81"/>
    <mergeCell ref="Y81:AC81"/>
    <mergeCell ref="AE81:AI81"/>
    <mergeCell ref="S82:W82"/>
    <mergeCell ref="Y82:AC82"/>
    <mergeCell ref="AE82:AI82"/>
    <mergeCell ref="S83:W83"/>
    <mergeCell ref="Y83:AC83"/>
    <mergeCell ref="AE83:AI83"/>
    <mergeCell ref="S84:W84"/>
    <mergeCell ref="N85:P85"/>
    <mergeCell ref="T85:V85"/>
    <mergeCell ref="S86:W86"/>
    <mergeCell ref="Y86:AC86"/>
    <mergeCell ref="N87:P87"/>
    <mergeCell ref="T87:V87"/>
    <mergeCell ref="Z87:AB87"/>
    <mergeCell ref="S88:W88"/>
    <mergeCell ref="Y88:AC88"/>
    <mergeCell ref="AE88:AI88"/>
    <mergeCell ref="N89:P89"/>
    <mergeCell ref="T89:V89"/>
    <mergeCell ref="Z89:AB89"/>
    <mergeCell ref="AF89:AH89"/>
    <mergeCell ref="S90:W90"/>
    <mergeCell ref="Y90:AC90"/>
    <mergeCell ref="AE90:AI90"/>
    <mergeCell ref="N91:P91"/>
    <mergeCell ref="T91:V91"/>
    <mergeCell ref="Z91:AB91"/>
    <mergeCell ref="AF91:AH91"/>
    <mergeCell ref="X92:Y92"/>
    <mergeCell ref="AC92:AD92"/>
    <mergeCell ref="D96:AI96"/>
    <mergeCell ref="F97:AI97"/>
    <mergeCell ref="P98:Q98"/>
    <mergeCell ref="S98:T98"/>
    <mergeCell ref="V98:W98"/>
    <mergeCell ref="Z98:AA98"/>
    <mergeCell ref="AC98:AD98"/>
    <mergeCell ref="AH98:AI98"/>
    <mergeCell ref="B101:AJ101"/>
    <mergeCell ref="B102:AJ102"/>
    <mergeCell ref="B103:AJ103"/>
    <mergeCell ref="B104:AJ104"/>
    <mergeCell ref="B105:AJ105"/>
    <mergeCell ref="B106:AJ106"/>
    <mergeCell ref="A111:D111"/>
    <mergeCell ref="V113:AI113"/>
    <mergeCell ref="E115:AJ115"/>
    <mergeCell ref="L118:N118"/>
    <mergeCell ref="O118:P118"/>
    <mergeCell ref="R118:S118"/>
    <mergeCell ref="A122:D122"/>
    <mergeCell ref="E122:AJ122"/>
    <mergeCell ref="P124:AJ124"/>
    <mergeCell ref="A125:D125"/>
    <mergeCell ref="V127:AI127"/>
    <mergeCell ref="E129:AJ129"/>
    <mergeCell ref="L133:M133"/>
    <mergeCell ref="N133:O133"/>
    <mergeCell ref="Q133:R133"/>
    <mergeCell ref="A137:D137"/>
    <mergeCell ref="E137:AJ137"/>
    <mergeCell ref="A138:D138"/>
    <mergeCell ref="E138:AJ138"/>
    <mergeCell ref="C153:AJ153"/>
    <mergeCell ref="M156:AJ156"/>
    <mergeCell ref="M158:AJ158"/>
    <mergeCell ref="C162:AJ162"/>
    <mergeCell ref="M163:AJ163"/>
    <mergeCell ref="M164:AJ164"/>
    <mergeCell ref="M165:AJ165"/>
    <mergeCell ref="A167:AJ167"/>
    <mergeCell ref="A170:AJ170"/>
    <mergeCell ref="A172:D172"/>
    <mergeCell ref="E172:AJ172"/>
    <mergeCell ref="F173:AJ173"/>
    <mergeCell ref="F174:AJ174"/>
    <mergeCell ref="F175:AJ175"/>
    <mergeCell ref="F176:AJ176"/>
    <mergeCell ref="F177:AJ177"/>
    <mergeCell ref="F178:AJ178"/>
    <mergeCell ref="F179:AJ179"/>
    <mergeCell ref="F180:AJ180"/>
    <mergeCell ref="F181:AJ181"/>
    <mergeCell ref="F182:AJ182"/>
    <mergeCell ref="F183:AJ183"/>
    <mergeCell ref="F184:AJ184"/>
    <mergeCell ref="F185:AJ185"/>
    <mergeCell ref="F186:AJ186"/>
    <mergeCell ref="F187:AJ187"/>
    <mergeCell ref="F188:AJ188"/>
    <mergeCell ref="F189:AJ189"/>
    <mergeCell ref="F190:AJ190"/>
    <mergeCell ref="F191:AJ191"/>
    <mergeCell ref="F192:AJ192"/>
    <mergeCell ref="F193:AJ193"/>
    <mergeCell ref="F194:AJ194"/>
    <mergeCell ref="F195:AJ195"/>
    <mergeCell ref="F196:AJ196"/>
    <mergeCell ref="F197:AJ197"/>
    <mergeCell ref="A198:N198"/>
    <mergeCell ref="O198:P198"/>
    <mergeCell ref="Q198:R198"/>
    <mergeCell ref="S198:AJ198"/>
    <mergeCell ref="F206:T206"/>
    <mergeCell ref="H207:X207"/>
    <mergeCell ref="B211:Y211"/>
    <mergeCell ref="Z211:AJ211"/>
    <mergeCell ref="Z212:AJ212"/>
    <mergeCell ref="Z213:AJ213"/>
    <mergeCell ref="Z214:AJ214"/>
    <mergeCell ref="Z215:AJ215"/>
    <mergeCell ref="C216:Y216"/>
    <mergeCell ref="Z216:AJ216"/>
    <mergeCell ref="C217:Y217"/>
    <mergeCell ref="Z217:AJ217"/>
    <mergeCell ref="Z218:AJ218"/>
    <mergeCell ref="C221:AJ221"/>
    <mergeCell ref="B224:AI224"/>
    <mergeCell ref="D226:E226"/>
    <mergeCell ref="G226:H226"/>
    <mergeCell ref="J226:K226"/>
    <mergeCell ref="N226:P226"/>
    <mergeCell ref="Q226:AJ226"/>
    <mergeCell ref="N227:P227"/>
    <mergeCell ref="Q227:R227"/>
    <mergeCell ref="S227:W227"/>
    <mergeCell ref="X227:Y227"/>
    <mergeCell ref="Z227:AH227"/>
    <mergeCell ref="AI227:AJ227"/>
    <mergeCell ref="A11:F13"/>
    <mergeCell ref="N28:AJ29"/>
    <mergeCell ref="B34:B36"/>
    <mergeCell ref="N48:AJ49"/>
    <mergeCell ref="B54:B56"/>
    <mergeCell ref="Y84:AD85"/>
    <mergeCell ref="AE84:AJ85"/>
    <mergeCell ref="AE86:AJ87"/>
    <mergeCell ref="A123:D124"/>
    <mergeCell ref="A153:A158"/>
    <mergeCell ref="B154:B158"/>
    <mergeCell ref="C154:J158"/>
    <mergeCell ref="K154:K155"/>
    <mergeCell ref="L154:L156"/>
    <mergeCell ref="M154:AJ155"/>
    <mergeCell ref="L157:L158"/>
    <mergeCell ref="A162:A165"/>
    <mergeCell ref="B163:B165"/>
    <mergeCell ref="C163:J165"/>
    <mergeCell ref="A173:D176"/>
    <mergeCell ref="A177:D180"/>
    <mergeCell ref="A181:D185"/>
    <mergeCell ref="A186:D189"/>
    <mergeCell ref="A190:D193"/>
    <mergeCell ref="A194:D197"/>
    <mergeCell ref="A204:D205"/>
    <mergeCell ref="A206:D207"/>
    <mergeCell ref="A80:A88"/>
    <mergeCell ref="B84:J91"/>
    <mergeCell ref="A112:D118"/>
    <mergeCell ref="A126:D133"/>
  </mergeCells>
  <phoneticPr fontId="20"/>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DropDown="0" showInputMessage="1" showErrorMessage="1" sqref="P38:Q38 J226:K226 R71 D226:E226 O71 Z71 P58:Q58 Z58:AA58 Z38:AA38 O107:P107 R107:S107 P79:Q79 Y107:Z107 P98:Q98 AC98:AD98 Z98:AA98 S98:T98 AB107:AC107 G226:H226 A16 K16 T16 W92 AH92"/>
    <dataValidation imeMode="hiragana" allowBlank="1" showDropDown="0" showInputMessage="1" showErrorMessage="1" sqref="S111:S114 W228 S227 U123 S125:S127"/>
    <dataValidation type="list" allowBlank="1" showDropDown="0"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fitToWidth="1" fitToHeight="1" orientation="portrait"/>
  <headerFooter alignWithMargins="0"/>
  <rowBreaks count="7" manualBreakCount="7">
    <brk id="45" max="35" man="1"/>
    <brk id="66" max="35" man="1"/>
    <brk id="107" max="35" man="1"/>
    <brk id="139" max="35" man="1"/>
    <brk id="167" max="35" man="1"/>
    <brk id="208" max="35" man="1"/>
    <brk id="230" max="16383" man="1"/>
  </rowBreaks>
  <drawing r:id="rId1"/>
  <legacyDrawing r:id="rId2"/>
  <mc:AlternateContent>
    <mc:Choice xmlns:x14="http://schemas.microsoft.com/office/spreadsheetml/2009/9/main" Requires="x14">
      <controls>
        <mc:AlternateContent>
          <mc:Choice Requires="x14">
            <control shapeId="75777" r:id="rId3" name="チェック 1">
              <controlPr defaultSize="0" autoFill="0" autoLine="0" autoPict="0">
                <anchor moveWithCells="1" sizeWithCells="1">
                  <from xmlns:xdr="http://schemas.openxmlformats.org/drawingml/2006/spreadsheetDrawing">
                    <xdr:col>3</xdr:col>
                    <xdr:colOff>204470</xdr:colOff>
                    <xdr:row>171</xdr:row>
                    <xdr:rowOff>132715</xdr:rowOff>
                  </from>
                  <to xmlns:xdr="http://schemas.openxmlformats.org/drawingml/2006/spreadsheetDrawing">
                    <xdr:col>5</xdr:col>
                    <xdr:colOff>6985</xdr:colOff>
                    <xdr:row>173</xdr:row>
                    <xdr:rowOff>73660</xdr:rowOff>
                  </to>
                </anchor>
              </controlPr>
            </control>
          </mc:Choice>
        </mc:AlternateContent>
        <mc:AlternateContent>
          <mc:Choice Requires="x14">
            <control shapeId="75779" r:id="rId4" name="チェック 3">
              <controlPr defaultSize="0" autoFill="0" autoLine="0" autoPict="0">
                <anchor moveWithCells="1" sizeWithCells="1">
                  <from xmlns:xdr="http://schemas.openxmlformats.org/drawingml/2006/spreadsheetDrawing">
                    <xdr:col>3</xdr:col>
                    <xdr:colOff>196215</xdr:colOff>
                    <xdr:row>172</xdr:row>
                    <xdr:rowOff>140335</xdr:rowOff>
                  </from>
                  <to xmlns:xdr="http://schemas.openxmlformats.org/drawingml/2006/spreadsheetDrawing">
                    <xdr:col>4</xdr:col>
                    <xdr:colOff>208280</xdr:colOff>
                    <xdr:row>174</xdr:row>
                    <xdr:rowOff>81915</xdr:rowOff>
                  </to>
                </anchor>
              </controlPr>
            </control>
          </mc:Choice>
        </mc:AlternateContent>
        <mc:AlternateContent>
          <mc:Choice Requires="x14">
            <control shapeId="75780" r:id="rId5" name="チェック 4">
              <controlPr defaultSize="0" autoFill="0" autoLine="0" autoPict="0">
                <anchor moveWithCells="1" sizeWithCells="1">
                  <from xmlns:xdr="http://schemas.openxmlformats.org/drawingml/2006/spreadsheetDrawing">
                    <xdr:col>3</xdr:col>
                    <xdr:colOff>204470</xdr:colOff>
                    <xdr:row>174</xdr:row>
                    <xdr:rowOff>125730</xdr:rowOff>
                  </from>
                  <to xmlns:xdr="http://schemas.openxmlformats.org/drawingml/2006/spreadsheetDrawing">
                    <xdr:col>5</xdr:col>
                    <xdr:colOff>6985</xdr:colOff>
                    <xdr:row>176</xdr:row>
                    <xdr:rowOff>67310</xdr:rowOff>
                  </to>
                </anchor>
              </controlPr>
            </control>
          </mc:Choice>
        </mc:AlternateContent>
        <mc:AlternateContent>
          <mc:Choice Requires="x14">
            <control shapeId="75781" r:id="rId6" name="チェック 5">
              <controlPr defaultSize="0" autoFill="0" autoLine="0" autoPict="0">
                <anchor moveWithCells="1" sizeWithCells="1">
                  <from xmlns:xdr="http://schemas.openxmlformats.org/drawingml/2006/spreadsheetDrawing">
                    <xdr:col>3</xdr:col>
                    <xdr:colOff>204470</xdr:colOff>
                    <xdr:row>173</xdr:row>
                    <xdr:rowOff>114300</xdr:rowOff>
                  </from>
                  <to xmlns:xdr="http://schemas.openxmlformats.org/drawingml/2006/spreadsheetDrawing">
                    <xdr:col>5</xdr:col>
                    <xdr:colOff>6985</xdr:colOff>
                    <xdr:row>175</xdr:row>
                    <xdr:rowOff>55880</xdr:rowOff>
                  </to>
                </anchor>
              </controlPr>
            </control>
          </mc:Choice>
        </mc:AlternateContent>
        <mc:AlternateContent>
          <mc:Choice Requires="x14">
            <control shapeId="75782" r:id="rId7" name="チェック 6">
              <controlPr defaultSize="0" autoFill="0" autoLine="0" autoPict="0">
                <anchor moveWithCells="1">
                  <from xmlns:xdr="http://schemas.openxmlformats.org/drawingml/2006/spreadsheetDrawing">
                    <xdr:col>3</xdr:col>
                    <xdr:colOff>200025</xdr:colOff>
                    <xdr:row>188</xdr:row>
                    <xdr:rowOff>0</xdr:rowOff>
                  </from>
                  <to xmlns:xdr="http://schemas.openxmlformats.org/drawingml/2006/spreadsheetDrawing">
                    <xdr:col>4</xdr:col>
                    <xdr:colOff>171450</xdr:colOff>
                    <xdr:row>189</xdr:row>
                    <xdr:rowOff>0</xdr:rowOff>
                  </to>
                </anchor>
              </controlPr>
            </control>
          </mc:Choice>
        </mc:AlternateContent>
        <mc:AlternateContent>
          <mc:Choice Requires="x14">
            <control shapeId="75785" r:id="rId8" name="チェック 9">
              <controlPr defaultSize="0" autoFill="0" autoLine="0" autoPict="0">
                <anchor moveWithCells="1">
                  <from xmlns:xdr="http://schemas.openxmlformats.org/drawingml/2006/spreadsheetDrawing">
                    <xdr:col>3</xdr:col>
                    <xdr:colOff>190500</xdr:colOff>
                    <xdr:row>176</xdr:row>
                    <xdr:rowOff>76200</xdr:rowOff>
                  </from>
                  <to xmlns:xdr="http://schemas.openxmlformats.org/drawingml/2006/spreadsheetDrawing">
                    <xdr:col>4</xdr:col>
                    <xdr:colOff>171450</xdr:colOff>
                    <xdr:row>176</xdr:row>
                    <xdr:rowOff>333375</xdr:rowOff>
                  </to>
                </anchor>
              </controlPr>
            </control>
          </mc:Choice>
        </mc:AlternateContent>
        <mc:AlternateContent>
          <mc:Choice Requires="x14">
            <control shapeId="75786" r:id="rId9" name="チェック 10">
              <controlPr defaultSize="0" autoFill="0" autoLine="0" autoPict="0">
                <anchor moveWithCells="1">
                  <from xmlns:xdr="http://schemas.openxmlformats.org/drawingml/2006/spreadsheetDrawing">
                    <xdr:col>3</xdr:col>
                    <xdr:colOff>190500</xdr:colOff>
                    <xdr:row>179</xdr:row>
                    <xdr:rowOff>152400</xdr:rowOff>
                  </from>
                  <to xmlns:xdr="http://schemas.openxmlformats.org/drawingml/2006/spreadsheetDrawing">
                    <xdr:col>4</xdr:col>
                    <xdr:colOff>171450</xdr:colOff>
                    <xdr:row>181</xdr:row>
                    <xdr:rowOff>38735</xdr:rowOff>
                  </to>
                </anchor>
              </controlPr>
            </control>
          </mc:Choice>
        </mc:AlternateContent>
        <mc:AlternateContent>
          <mc:Choice Requires="x14">
            <control shapeId="75787" r:id="rId10" name="チェック 11">
              <controlPr defaultSize="0" autoFill="0" autoLine="0" autoPict="0">
                <anchor moveWithCells="1">
                  <from xmlns:xdr="http://schemas.openxmlformats.org/drawingml/2006/spreadsheetDrawing">
                    <xdr:col>3</xdr:col>
                    <xdr:colOff>190500</xdr:colOff>
                    <xdr:row>185</xdr:row>
                    <xdr:rowOff>47625</xdr:rowOff>
                  </from>
                  <to xmlns:xdr="http://schemas.openxmlformats.org/drawingml/2006/spreadsheetDrawing">
                    <xdr:col>4</xdr:col>
                    <xdr:colOff>171450</xdr:colOff>
                    <xdr:row>185</xdr:row>
                    <xdr:rowOff>324485</xdr:rowOff>
                  </to>
                </anchor>
              </controlPr>
            </control>
          </mc:Choice>
        </mc:AlternateContent>
        <mc:AlternateContent>
          <mc:Choice Requires="x14">
            <control shapeId="75788" r:id="rId11" name="チェック 12">
              <controlPr defaultSize="0" autoFill="0" autoLine="0" autoPict="0">
                <anchor moveWithCells="1">
                  <from xmlns:xdr="http://schemas.openxmlformats.org/drawingml/2006/spreadsheetDrawing">
                    <xdr:col>3</xdr:col>
                    <xdr:colOff>190500</xdr:colOff>
                    <xdr:row>185</xdr:row>
                    <xdr:rowOff>352425</xdr:rowOff>
                  </from>
                  <to xmlns:xdr="http://schemas.openxmlformats.org/drawingml/2006/spreadsheetDrawing">
                    <xdr:col>4</xdr:col>
                    <xdr:colOff>171450</xdr:colOff>
                    <xdr:row>187</xdr:row>
                    <xdr:rowOff>47625</xdr:rowOff>
                  </to>
                </anchor>
              </controlPr>
            </control>
          </mc:Choice>
        </mc:AlternateContent>
        <mc:AlternateContent>
          <mc:Choice Requires="x14">
            <control shapeId="75789" r:id="rId12" name="チェック 13">
              <controlPr defaultSize="0" autoFill="0" autoLine="0" autoPict="0">
                <anchor moveWithCells="1">
                  <from xmlns:xdr="http://schemas.openxmlformats.org/drawingml/2006/spreadsheetDrawing">
                    <xdr:col>3</xdr:col>
                    <xdr:colOff>190500</xdr:colOff>
                    <xdr:row>186</xdr:row>
                    <xdr:rowOff>142875</xdr:rowOff>
                  </from>
                  <to xmlns:xdr="http://schemas.openxmlformats.org/drawingml/2006/spreadsheetDrawing">
                    <xdr:col>4</xdr:col>
                    <xdr:colOff>171450</xdr:colOff>
                    <xdr:row>188</xdr:row>
                    <xdr:rowOff>28575</xdr:rowOff>
                  </to>
                </anchor>
              </controlPr>
            </control>
          </mc:Choice>
        </mc:AlternateContent>
        <mc:AlternateContent>
          <mc:Choice Requires="x14">
            <control shapeId="75798" r:id="rId13" name="チェック 22">
              <controlPr defaultSize="0" autoFill="0" autoLine="0" autoPict="0">
                <anchor moveWithCells="1">
                  <from xmlns:xdr="http://schemas.openxmlformats.org/drawingml/2006/spreadsheetDrawing">
                    <xdr:col>3</xdr:col>
                    <xdr:colOff>200025</xdr:colOff>
                    <xdr:row>203</xdr:row>
                    <xdr:rowOff>47625</xdr:rowOff>
                  </from>
                  <to xmlns:xdr="http://schemas.openxmlformats.org/drawingml/2006/spreadsheetDrawing">
                    <xdr:col>5</xdr:col>
                    <xdr:colOff>19050</xdr:colOff>
                    <xdr:row>203</xdr:row>
                    <xdr:rowOff>180975</xdr:rowOff>
                  </to>
                </anchor>
              </controlPr>
            </control>
          </mc:Choice>
        </mc:AlternateContent>
        <mc:AlternateContent>
          <mc:Choice Requires="x14">
            <control shapeId="75799" r:id="rId14" name="チェック 23">
              <controlPr defaultSize="0" autoFill="0" autoLine="0" autoPict="0">
                <anchor moveWithCells="1">
                  <from xmlns:xdr="http://schemas.openxmlformats.org/drawingml/2006/spreadsheetDrawing">
                    <xdr:col>3</xdr:col>
                    <xdr:colOff>200025</xdr:colOff>
                    <xdr:row>204</xdr:row>
                    <xdr:rowOff>38100</xdr:rowOff>
                  </from>
                  <to xmlns:xdr="http://schemas.openxmlformats.org/drawingml/2006/spreadsheetDrawing">
                    <xdr:col>5</xdr:col>
                    <xdr:colOff>19050</xdr:colOff>
                    <xdr:row>204</xdr:row>
                    <xdr:rowOff>161925</xdr:rowOff>
                  </to>
                </anchor>
              </controlPr>
            </control>
          </mc:Choice>
        </mc:AlternateContent>
        <mc:AlternateContent>
          <mc:Choice Requires="x14">
            <control shapeId="75800" r:id="rId15" name="チェック 24">
              <controlPr defaultSize="0" autoFill="0" autoLine="0" autoPict="0">
                <anchor moveWithCells="1">
                  <from xmlns:xdr="http://schemas.openxmlformats.org/drawingml/2006/spreadsheetDrawing">
                    <xdr:col>3</xdr:col>
                    <xdr:colOff>200025</xdr:colOff>
                    <xdr:row>204</xdr:row>
                    <xdr:rowOff>172085</xdr:rowOff>
                  </from>
                  <to xmlns:xdr="http://schemas.openxmlformats.org/drawingml/2006/spreadsheetDrawing">
                    <xdr:col>5</xdr:col>
                    <xdr:colOff>0</xdr:colOff>
                    <xdr:row>206</xdr:row>
                    <xdr:rowOff>28575</xdr:rowOff>
                  </to>
                </anchor>
              </controlPr>
            </control>
          </mc:Choice>
        </mc:AlternateContent>
        <mc:AlternateContent>
          <mc:Choice Requires="x14">
            <control shapeId="75801" r:id="rId16" name="チェック 25">
              <controlPr defaultSize="0" autoFill="0" autoLine="0" autoPict="0">
                <anchor moveWithCells="1">
                  <from xmlns:xdr="http://schemas.openxmlformats.org/drawingml/2006/spreadsheetDrawing">
                    <xdr:col>3</xdr:col>
                    <xdr:colOff>200025</xdr:colOff>
                    <xdr:row>205</xdr:row>
                    <xdr:rowOff>152400</xdr:rowOff>
                  </from>
                  <to xmlns:xdr="http://schemas.openxmlformats.org/drawingml/2006/spreadsheetDrawing">
                    <xdr:col>5</xdr:col>
                    <xdr:colOff>38100</xdr:colOff>
                    <xdr:row>207</xdr:row>
                    <xdr:rowOff>38100</xdr:rowOff>
                  </to>
                </anchor>
              </controlPr>
            </control>
          </mc:Choice>
        </mc:AlternateContent>
        <mc:AlternateContent>
          <mc:Choice Requires="x14">
            <control shapeId="75802" r:id="rId17" name="チェック 26">
              <controlPr defaultSize="0" autoFill="0" autoLine="0" autoPict="0">
                <anchor moveWithCells="1">
                  <from xmlns:xdr="http://schemas.openxmlformats.org/drawingml/2006/spreadsheetDrawing">
                    <xdr:col>20</xdr:col>
                    <xdr:colOff>171450</xdr:colOff>
                    <xdr:row>203</xdr:row>
                    <xdr:rowOff>28575</xdr:rowOff>
                  </from>
                  <to xmlns:xdr="http://schemas.openxmlformats.org/drawingml/2006/spreadsheetDrawing">
                    <xdr:col>22</xdr:col>
                    <xdr:colOff>28575</xdr:colOff>
                    <xdr:row>203</xdr:row>
                    <xdr:rowOff>172085</xdr:rowOff>
                  </to>
                </anchor>
              </controlPr>
            </control>
          </mc:Choice>
        </mc:AlternateContent>
        <mc:AlternateContent>
          <mc:Choice Requires="x14">
            <control shapeId="75882" r:id="rId18" name="チェック 106">
              <controlPr defaultSize="0" autoFill="0" autoLine="0" autoPict="0">
                <anchor moveWithCells="1">
                  <from xmlns:xdr="http://schemas.openxmlformats.org/drawingml/2006/spreadsheetDrawing">
                    <xdr:col>1</xdr:col>
                    <xdr:colOff>0</xdr:colOff>
                    <xdr:row>211</xdr:row>
                    <xdr:rowOff>0</xdr:rowOff>
                  </from>
                  <to xmlns:xdr="http://schemas.openxmlformats.org/drawingml/2006/spreadsheetDrawing">
                    <xdr:col>2</xdr:col>
                    <xdr:colOff>19050</xdr:colOff>
                    <xdr:row>212</xdr:row>
                    <xdr:rowOff>19050</xdr:rowOff>
                  </to>
                </anchor>
              </controlPr>
            </control>
          </mc:Choice>
        </mc:AlternateContent>
        <mc:AlternateContent>
          <mc:Choice Requires="x14">
            <control shapeId="75886" r:id="rId19" name="チェック 110">
              <controlPr defaultSize="0" autoFill="0" autoLine="0" autoPict="0">
                <anchor moveWithCells="1">
                  <from xmlns:xdr="http://schemas.openxmlformats.org/drawingml/2006/spreadsheetDrawing">
                    <xdr:col>1</xdr:col>
                    <xdr:colOff>0</xdr:colOff>
                    <xdr:row>212</xdr:row>
                    <xdr:rowOff>0</xdr:rowOff>
                  </from>
                  <to xmlns:xdr="http://schemas.openxmlformats.org/drawingml/2006/spreadsheetDrawing">
                    <xdr:col>2</xdr:col>
                    <xdr:colOff>19050</xdr:colOff>
                    <xdr:row>213</xdr:row>
                    <xdr:rowOff>19050</xdr:rowOff>
                  </to>
                </anchor>
              </controlPr>
            </control>
          </mc:Choice>
        </mc:AlternateContent>
        <mc:AlternateContent>
          <mc:Choice Requires="x14">
            <control shapeId="75887" r:id="rId20" name="チェック 111">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5888" r:id="rId21" name="チェック 112">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5907" r:id="rId22" name="チェック 131">
              <controlPr defaultSize="0" autoFill="0" autoLine="0" autoPict="0">
                <anchor moveWithCells="1">
                  <from xmlns:xdr="http://schemas.openxmlformats.org/drawingml/2006/spreadsheetDrawing">
                    <xdr:col>17</xdr:col>
                    <xdr:colOff>180975</xdr:colOff>
                    <xdr:row>19</xdr:row>
                    <xdr:rowOff>10160</xdr:rowOff>
                  </from>
                  <to xmlns:xdr="http://schemas.openxmlformats.org/drawingml/2006/spreadsheetDrawing">
                    <xdr:col>19</xdr:col>
                    <xdr:colOff>0</xdr:colOff>
                    <xdr:row>20</xdr:row>
                    <xdr:rowOff>9525</xdr:rowOff>
                  </to>
                </anchor>
              </controlPr>
            </control>
          </mc:Choice>
        </mc:AlternateContent>
        <mc:AlternateContent>
          <mc:Choice Requires="x14">
            <control shapeId="75908" r:id="rId23" name="チェック 132">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Requires="x14">
            <control shapeId="75915" r:id="rId24" name="チェック 139">
              <controlPr defaultSize="0" autoFill="0" autoLine="0" autoPict="0">
                <anchor moveWithCells="1">
                  <from xmlns:xdr="http://schemas.openxmlformats.org/drawingml/2006/spreadsheetDrawing">
                    <xdr:col>4</xdr:col>
                    <xdr:colOff>0</xdr:colOff>
                    <xdr:row>111</xdr:row>
                    <xdr:rowOff>228600</xdr:rowOff>
                  </from>
                  <to xmlns:xdr="http://schemas.openxmlformats.org/drawingml/2006/spreadsheetDrawing">
                    <xdr:col>5</xdr:col>
                    <xdr:colOff>28575</xdr:colOff>
                    <xdr:row>112</xdr:row>
                    <xdr:rowOff>218440</xdr:rowOff>
                  </to>
                </anchor>
              </controlPr>
            </control>
          </mc:Choice>
        </mc:AlternateContent>
        <mc:AlternateContent>
          <mc:Choice Requires="x14">
            <control shapeId="75916" r:id="rId25" name="チェック 140">
              <controlPr defaultSize="0" autoFill="0" autoLine="0" autoPict="0">
                <anchor moveWithCells="1">
                  <from xmlns:xdr="http://schemas.openxmlformats.org/drawingml/2006/spreadsheetDrawing">
                    <xdr:col>4</xdr:col>
                    <xdr:colOff>0</xdr:colOff>
                    <xdr:row>109</xdr:row>
                    <xdr:rowOff>218440</xdr:rowOff>
                  </from>
                  <to xmlns:xdr="http://schemas.openxmlformats.org/drawingml/2006/spreadsheetDrawing">
                    <xdr:col>5</xdr:col>
                    <xdr:colOff>28575</xdr:colOff>
                    <xdr:row>111</xdr:row>
                    <xdr:rowOff>10160</xdr:rowOff>
                  </to>
                </anchor>
              </controlPr>
            </control>
          </mc:Choice>
        </mc:AlternateContent>
        <mc:AlternateContent>
          <mc:Choice Requires="x14">
            <control shapeId="75917" r:id="rId26" name="チェック 141">
              <controlPr defaultSize="0" autoFill="0" autoLine="0" autoPict="0">
                <anchor moveWithCells="1">
                  <from xmlns:xdr="http://schemas.openxmlformats.org/drawingml/2006/spreadsheetDrawing">
                    <xdr:col>7</xdr:col>
                    <xdr:colOff>171450</xdr:colOff>
                    <xdr:row>109</xdr:row>
                    <xdr:rowOff>218440</xdr:rowOff>
                  </from>
                  <to xmlns:xdr="http://schemas.openxmlformats.org/drawingml/2006/spreadsheetDrawing">
                    <xdr:col>9</xdr:col>
                    <xdr:colOff>28575</xdr:colOff>
                    <xdr:row>111</xdr:row>
                    <xdr:rowOff>10160</xdr:rowOff>
                  </to>
                </anchor>
              </controlPr>
            </control>
          </mc:Choice>
        </mc:AlternateContent>
        <mc:AlternateContent>
          <mc:Choice Requires="x14">
            <control shapeId="75918" r:id="rId27" name="チェック 142">
              <controlPr defaultSize="0" autoFill="0" autoLine="0" autoPict="0">
                <anchor moveWithCells="1">
                  <from xmlns:xdr="http://schemas.openxmlformats.org/drawingml/2006/spreadsheetDrawing">
                    <xdr:col>13</xdr:col>
                    <xdr:colOff>171450</xdr:colOff>
                    <xdr:row>109</xdr:row>
                    <xdr:rowOff>218440</xdr:rowOff>
                  </from>
                  <to xmlns:xdr="http://schemas.openxmlformats.org/drawingml/2006/spreadsheetDrawing">
                    <xdr:col>15</xdr:col>
                    <xdr:colOff>28575</xdr:colOff>
                    <xdr:row>111</xdr:row>
                    <xdr:rowOff>10160</xdr:rowOff>
                  </to>
                </anchor>
              </controlPr>
            </control>
          </mc:Choice>
        </mc:AlternateContent>
        <mc:AlternateContent>
          <mc:Choice Requires="x14">
            <control shapeId="75919" r:id="rId28" name="チェック 143">
              <controlPr defaultSize="0" autoFill="0" autoLine="0" autoPict="0">
                <anchor moveWithCells="1">
                  <from xmlns:xdr="http://schemas.openxmlformats.org/drawingml/2006/spreadsheetDrawing">
                    <xdr:col>20</xdr:col>
                    <xdr:colOff>171450</xdr:colOff>
                    <xdr:row>109</xdr:row>
                    <xdr:rowOff>218440</xdr:rowOff>
                  </from>
                  <to xmlns:xdr="http://schemas.openxmlformats.org/drawingml/2006/spreadsheetDrawing">
                    <xdr:col>22</xdr:col>
                    <xdr:colOff>28575</xdr:colOff>
                    <xdr:row>111</xdr:row>
                    <xdr:rowOff>10160</xdr:rowOff>
                  </to>
                </anchor>
              </controlPr>
            </control>
          </mc:Choice>
        </mc:AlternateContent>
        <mc:AlternateContent>
          <mc:Choice Requires="x14">
            <control shapeId="75920" r:id="rId29" name="チェック 144">
              <controlPr defaultSize="0" autoFill="0" autoLine="0" autoPict="0">
                <anchor moveWithCells="1">
                  <from xmlns:xdr="http://schemas.openxmlformats.org/drawingml/2006/spreadsheetDrawing">
                    <xdr:col>24</xdr:col>
                    <xdr:colOff>171450</xdr:colOff>
                    <xdr:row>109</xdr:row>
                    <xdr:rowOff>218440</xdr:rowOff>
                  </from>
                  <to xmlns:xdr="http://schemas.openxmlformats.org/drawingml/2006/spreadsheetDrawing">
                    <xdr:col>26</xdr:col>
                    <xdr:colOff>28575</xdr:colOff>
                    <xdr:row>111</xdr:row>
                    <xdr:rowOff>10160</xdr:rowOff>
                  </to>
                </anchor>
              </controlPr>
            </control>
          </mc:Choice>
        </mc:AlternateContent>
        <mc:AlternateContent>
          <mc:Choice Requires="x14">
            <control shapeId="75921" r:id="rId30" name="チェック 145">
              <controlPr defaultSize="0" autoFill="0" autoLine="0" autoPict="0">
                <anchor moveWithCells="1">
                  <from xmlns:xdr="http://schemas.openxmlformats.org/drawingml/2006/spreadsheetDrawing">
                    <xdr:col>9</xdr:col>
                    <xdr:colOff>180975</xdr:colOff>
                    <xdr:row>112</xdr:row>
                    <xdr:rowOff>0</xdr:rowOff>
                  </from>
                  <to xmlns:xdr="http://schemas.openxmlformats.org/drawingml/2006/spreadsheetDrawing">
                    <xdr:col>11</xdr:col>
                    <xdr:colOff>38100</xdr:colOff>
                    <xdr:row>112</xdr:row>
                    <xdr:rowOff>218440</xdr:rowOff>
                  </to>
                </anchor>
              </controlPr>
            </control>
          </mc:Choice>
        </mc:AlternateContent>
        <mc:AlternateContent>
          <mc:Choice Requires="x14">
            <control shapeId="75922" r:id="rId31" name="チェック 146">
              <controlPr defaultSize="0" autoFill="0" autoLine="0" autoPict="0">
                <anchor moveWithCells="1">
                  <from xmlns:xdr="http://schemas.openxmlformats.org/drawingml/2006/spreadsheetDrawing">
                    <xdr:col>16</xdr:col>
                    <xdr:colOff>161925</xdr:colOff>
                    <xdr:row>112</xdr:row>
                    <xdr:rowOff>0</xdr:rowOff>
                  </from>
                  <to xmlns:xdr="http://schemas.openxmlformats.org/drawingml/2006/spreadsheetDrawing">
                    <xdr:col>18</xdr:col>
                    <xdr:colOff>19050</xdr:colOff>
                    <xdr:row>112</xdr:row>
                    <xdr:rowOff>218440</xdr:rowOff>
                  </to>
                </anchor>
              </controlPr>
            </control>
          </mc:Choice>
        </mc:AlternateContent>
        <mc:AlternateContent>
          <mc:Choice Requires="x14">
            <control shapeId="75923" r:id="rId32" name="チェック 147">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218440</xdr:rowOff>
                  </to>
                </anchor>
              </controlPr>
            </control>
          </mc:Choice>
        </mc:AlternateContent>
        <mc:AlternateContent>
          <mc:Choice Requires="x14">
            <control shapeId="75924" r:id="rId33" name="チェック 148">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218440</xdr:rowOff>
                  </to>
                </anchor>
              </controlPr>
            </control>
          </mc:Choice>
        </mc:AlternateContent>
        <mc:AlternateContent>
          <mc:Choice Requires="x14">
            <control shapeId="75925" r:id="rId34" name="チェック 149">
              <controlPr defaultSize="0" autoFill="0" autoLine="0" autoPict="0">
                <anchor moveWithCells="1">
                  <from xmlns:xdr="http://schemas.openxmlformats.org/drawingml/2006/spreadsheetDrawing">
                    <xdr:col>4</xdr:col>
                    <xdr:colOff>0</xdr:colOff>
                    <xdr:row>121</xdr:row>
                    <xdr:rowOff>836930</xdr:rowOff>
                  </from>
                  <to xmlns:xdr="http://schemas.openxmlformats.org/drawingml/2006/spreadsheetDrawing">
                    <xdr:col>5</xdr:col>
                    <xdr:colOff>28575</xdr:colOff>
                    <xdr:row>123</xdr:row>
                    <xdr:rowOff>123190</xdr:rowOff>
                  </to>
                </anchor>
              </controlPr>
            </control>
          </mc:Choice>
        </mc:AlternateContent>
        <mc:AlternateContent>
          <mc:Choice Requires="x14">
            <control shapeId="75926" r:id="rId35" name="チェック 150">
              <controlPr defaultSize="0" autoFill="0" autoLine="0" autoPict="0">
                <anchor moveWithCells="1">
                  <from xmlns:xdr="http://schemas.openxmlformats.org/drawingml/2006/spreadsheetDrawing">
                    <xdr:col>14</xdr:col>
                    <xdr:colOff>180975</xdr:colOff>
                    <xdr:row>121</xdr:row>
                    <xdr:rowOff>836930</xdr:rowOff>
                  </from>
                  <to xmlns:xdr="http://schemas.openxmlformats.org/drawingml/2006/spreadsheetDrawing">
                    <xdr:col>16</xdr:col>
                    <xdr:colOff>38100</xdr:colOff>
                    <xdr:row>123</xdr:row>
                    <xdr:rowOff>123190</xdr:rowOff>
                  </to>
                </anchor>
              </controlPr>
            </control>
          </mc:Choice>
        </mc:AlternateContent>
        <mc:AlternateContent>
          <mc:Choice Requires="x14">
            <control shapeId="75927" r:id="rId36" name="チェック 151">
              <controlPr defaultSize="0" autoFill="0" autoLine="0" autoPict="0">
                <anchor moveWithCells="1">
                  <from xmlns:xdr="http://schemas.openxmlformats.org/drawingml/2006/spreadsheetDrawing">
                    <xdr:col>22</xdr:col>
                    <xdr:colOff>180975</xdr:colOff>
                    <xdr:row>121</xdr:row>
                    <xdr:rowOff>836930</xdr:rowOff>
                  </from>
                  <to xmlns:xdr="http://schemas.openxmlformats.org/drawingml/2006/spreadsheetDrawing">
                    <xdr:col>24</xdr:col>
                    <xdr:colOff>38100</xdr:colOff>
                    <xdr:row>123</xdr:row>
                    <xdr:rowOff>123190</xdr:rowOff>
                  </to>
                </anchor>
              </controlPr>
            </control>
          </mc:Choice>
        </mc:AlternateContent>
        <mc:AlternateContent>
          <mc:Choice Requires="x14">
            <control shapeId="75928" r:id="rId37" name="チェック 152">
              <controlPr defaultSize="0" autoFill="0" autoLine="0" autoPict="0">
                <anchor moveWithCells="1">
                  <from xmlns:xdr="http://schemas.openxmlformats.org/drawingml/2006/spreadsheetDrawing">
                    <xdr:col>4</xdr:col>
                    <xdr:colOff>0</xdr:colOff>
                    <xdr:row>125</xdr:row>
                    <xdr:rowOff>172085</xdr:rowOff>
                  </from>
                  <to xmlns:xdr="http://schemas.openxmlformats.org/drawingml/2006/spreadsheetDrawing">
                    <xdr:col>5</xdr:col>
                    <xdr:colOff>28575</xdr:colOff>
                    <xdr:row>127</xdr:row>
                    <xdr:rowOff>38735</xdr:rowOff>
                  </to>
                </anchor>
              </controlPr>
            </control>
          </mc:Choice>
        </mc:AlternateContent>
        <mc:AlternateContent>
          <mc:Choice Requires="x14">
            <control shapeId="75930" r:id="rId38" name="チェック 154">
              <controlPr defaultSize="0" autoFill="0" autoLine="0" autoPict="0">
                <anchor moveWithCells="1">
                  <from xmlns:xdr="http://schemas.openxmlformats.org/drawingml/2006/spreadsheetDrawing">
                    <xdr:col>7</xdr:col>
                    <xdr:colOff>171450</xdr:colOff>
                    <xdr:row>123</xdr:row>
                    <xdr:rowOff>180975</xdr:rowOff>
                  </from>
                  <to xmlns:xdr="http://schemas.openxmlformats.org/drawingml/2006/spreadsheetDrawing">
                    <xdr:col>9</xdr:col>
                    <xdr:colOff>28575</xdr:colOff>
                    <xdr:row>125</xdr:row>
                    <xdr:rowOff>28575</xdr:rowOff>
                  </to>
                </anchor>
              </controlPr>
            </control>
          </mc:Choice>
        </mc:AlternateContent>
        <mc:AlternateContent>
          <mc:Choice Requires="x14">
            <control shapeId="75931" r:id="rId39" name="チェック 155">
              <controlPr defaultSize="0" autoFill="0" autoLine="0" autoPict="0">
                <anchor moveWithCells="1">
                  <from xmlns:xdr="http://schemas.openxmlformats.org/drawingml/2006/spreadsheetDrawing">
                    <xdr:col>13</xdr:col>
                    <xdr:colOff>171450</xdr:colOff>
                    <xdr:row>123</xdr:row>
                    <xdr:rowOff>180975</xdr:rowOff>
                  </from>
                  <to xmlns:xdr="http://schemas.openxmlformats.org/drawingml/2006/spreadsheetDrawing">
                    <xdr:col>15</xdr:col>
                    <xdr:colOff>28575</xdr:colOff>
                    <xdr:row>125</xdr:row>
                    <xdr:rowOff>28575</xdr:rowOff>
                  </to>
                </anchor>
              </controlPr>
            </control>
          </mc:Choice>
        </mc:AlternateContent>
        <mc:AlternateContent>
          <mc:Choice Requires="x14">
            <control shapeId="75932" r:id="rId40" name="チェック 156">
              <controlPr defaultSize="0" autoFill="0" autoLine="0" autoPict="0">
                <anchor moveWithCells="1">
                  <from xmlns:xdr="http://schemas.openxmlformats.org/drawingml/2006/spreadsheetDrawing">
                    <xdr:col>20</xdr:col>
                    <xdr:colOff>180975</xdr:colOff>
                    <xdr:row>124</xdr:row>
                    <xdr:rowOff>0</xdr:rowOff>
                  </from>
                  <to xmlns:xdr="http://schemas.openxmlformats.org/drawingml/2006/spreadsheetDrawing">
                    <xdr:col>22</xdr:col>
                    <xdr:colOff>38100</xdr:colOff>
                    <xdr:row>125</xdr:row>
                    <xdr:rowOff>19685</xdr:rowOff>
                  </to>
                </anchor>
              </controlPr>
            </control>
          </mc:Choice>
        </mc:AlternateContent>
        <mc:AlternateContent>
          <mc:Choice Requires="x14">
            <control shapeId="75933" r:id="rId41" name="チェック 157">
              <controlPr defaultSize="0" autoFill="0" autoLine="0" autoPict="0">
                <anchor moveWithCells="1">
                  <from xmlns:xdr="http://schemas.openxmlformats.org/drawingml/2006/spreadsheetDrawing">
                    <xdr:col>23</xdr:col>
                    <xdr:colOff>180975</xdr:colOff>
                    <xdr:row>124</xdr:row>
                    <xdr:rowOff>0</xdr:rowOff>
                  </from>
                  <to xmlns:xdr="http://schemas.openxmlformats.org/drawingml/2006/spreadsheetDrawing">
                    <xdr:col>25</xdr:col>
                    <xdr:colOff>38100</xdr:colOff>
                    <xdr:row>125</xdr:row>
                    <xdr:rowOff>19685</xdr:rowOff>
                  </to>
                </anchor>
              </controlPr>
            </control>
          </mc:Choice>
        </mc:AlternateContent>
        <mc:AlternateContent>
          <mc:Choice Requires="x14">
            <control shapeId="75934" r:id="rId42" name="チェック 158">
              <controlPr defaultSize="0" autoFill="0" autoLine="0" autoPict="0">
                <anchor moveWithCells="1">
                  <from xmlns:xdr="http://schemas.openxmlformats.org/drawingml/2006/spreadsheetDrawing">
                    <xdr:col>9</xdr:col>
                    <xdr:colOff>180975</xdr:colOff>
                    <xdr:row>125</xdr:row>
                    <xdr:rowOff>172085</xdr:rowOff>
                  </from>
                  <to xmlns:xdr="http://schemas.openxmlformats.org/drawingml/2006/spreadsheetDrawing">
                    <xdr:col>11</xdr:col>
                    <xdr:colOff>38100</xdr:colOff>
                    <xdr:row>127</xdr:row>
                    <xdr:rowOff>27940</xdr:rowOff>
                  </to>
                </anchor>
              </controlPr>
            </control>
          </mc:Choice>
        </mc:AlternateContent>
        <mc:AlternateContent>
          <mc:Choice Requires="x14">
            <control shapeId="75935" r:id="rId43" name="チェック 159">
              <controlPr defaultSize="0" autoFill="0" autoLine="0" autoPict="0">
                <anchor moveWithCells="1">
                  <from xmlns:xdr="http://schemas.openxmlformats.org/drawingml/2006/spreadsheetDrawing">
                    <xdr:col>16</xdr:col>
                    <xdr:colOff>171450</xdr:colOff>
                    <xdr:row>125</xdr:row>
                    <xdr:rowOff>172085</xdr:rowOff>
                  </from>
                  <to xmlns:xdr="http://schemas.openxmlformats.org/drawingml/2006/spreadsheetDrawing">
                    <xdr:col>18</xdr:col>
                    <xdr:colOff>28575</xdr:colOff>
                    <xdr:row>127</xdr:row>
                    <xdr:rowOff>27940</xdr:rowOff>
                  </to>
                </anchor>
              </controlPr>
            </control>
          </mc:Choice>
        </mc:AlternateContent>
        <mc:AlternateContent>
          <mc:Choice Requires="x14">
            <control shapeId="75936" r:id="rId44" name="チェック 160">
              <controlPr defaultSize="0" autoFill="0" autoLine="0" autoPict="0">
                <anchor moveWithCells="1">
                  <from xmlns:xdr="http://schemas.openxmlformats.org/drawingml/2006/spreadsheetDrawing">
                    <xdr:col>19</xdr:col>
                    <xdr:colOff>171450</xdr:colOff>
                    <xdr:row>131</xdr:row>
                    <xdr:rowOff>142875</xdr:rowOff>
                  </from>
                  <to xmlns:xdr="http://schemas.openxmlformats.org/drawingml/2006/spreadsheetDrawing">
                    <xdr:col>21</xdr:col>
                    <xdr:colOff>28575</xdr:colOff>
                    <xdr:row>133</xdr:row>
                    <xdr:rowOff>28575</xdr:rowOff>
                  </to>
                </anchor>
              </controlPr>
            </control>
          </mc:Choice>
        </mc:AlternateContent>
        <mc:AlternateContent>
          <mc:Choice Requires="x14">
            <control shapeId="75937" r:id="rId45" name="チェック 161">
              <controlPr defaultSize="0" autoFill="0" autoLine="0" autoPict="0">
                <anchor moveWithCells="1">
                  <from xmlns:xdr="http://schemas.openxmlformats.org/drawingml/2006/spreadsheetDrawing">
                    <xdr:col>23</xdr:col>
                    <xdr:colOff>171450</xdr:colOff>
                    <xdr:row>131</xdr:row>
                    <xdr:rowOff>142875</xdr:rowOff>
                  </from>
                  <to xmlns:xdr="http://schemas.openxmlformats.org/drawingml/2006/spreadsheetDrawing">
                    <xdr:col>25</xdr:col>
                    <xdr:colOff>28575</xdr:colOff>
                    <xdr:row>133</xdr:row>
                    <xdr:rowOff>28575</xdr:rowOff>
                  </to>
                </anchor>
              </controlPr>
            </control>
          </mc:Choice>
        </mc:AlternateContent>
        <mc:AlternateContent>
          <mc:Choice Requires="x14">
            <control shapeId="75940" r:id="rId46" name="チェック 164">
              <controlPr defaultSize="0" autoFill="0" autoLine="0" autoPict="0">
                <anchor moveWithCells="1">
                  <from xmlns:xdr="http://schemas.openxmlformats.org/drawingml/2006/spreadsheetDrawing">
                    <xdr:col>3</xdr:col>
                    <xdr:colOff>200025</xdr:colOff>
                    <xdr:row>123</xdr:row>
                    <xdr:rowOff>180975</xdr:rowOff>
                  </from>
                  <to xmlns:xdr="http://schemas.openxmlformats.org/drawingml/2006/spreadsheetDrawing">
                    <xdr:col>5</xdr:col>
                    <xdr:colOff>19050</xdr:colOff>
                    <xdr:row>125</xdr:row>
                    <xdr:rowOff>28575</xdr:rowOff>
                  </to>
                </anchor>
              </controlPr>
            </control>
          </mc:Choice>
        </mc:AlternateContent>
        <mc:AlternateContent>
          <mc:Choice Requires="x14">
            <control shapeId="75943" r:id="rId47" name="チェック 167">
              <controlPr defaultSize="0" autoFill="0" autoLine="0" autoPict="0">
                <anchor moveWithCells="1">
                  <from xmlns:xdr="http://schemas.openxmlformats.org/drawingml/2006/spreadsheetDrawing">
                    <xdr:col>27</xdr:col>
                    <xdr:colOff>171450</xdr:colOff>
                    <xdr:row>145</xdr:row>
                    <xdr:rowOff>57150</xdr:rowOff>
                  </from>
                  <to xmlns:xdr="http://schemas.openxmlformats.org/drawingml/2006/spreadsheetDrawing">
                    <xdr:col>29</xdr:col>
                    <xdr:colOff>0</xdr:colOff>
                    <xdr:row>147</xdr:row>
                    <xdr:rowOff>28575</xdr:rowOff>
                  </to>
                </anchor>
              </controlPr>
            </control>
          </mc:Choice>
        </mc:AlternateContent>
        <mc:AlternateContent>
          <mc:Choice Requires="x14">
            <control shapeId="75944" r:id="rId48" name="チェック 168">
              <controlPr defaultSize="0" autoFill="0" autoLine="0" autoPict="0">
                <anchor moveWithCells="1">
                  <from xmlns:xdr="http://schemas.openxmlformats.org/drawingml/2006/spreadsheetDrawing">
                    <xdr:col>9</xdr:col>
                    <xdr:colOff>180975</xdr:colOff>
                    <xdr:row>161</xdr:row>
                    <xdr:rowOff>323850</xdr:rowOff>
                  </from>
                  <to xmlns:xdr="http://schemas.openxmlformats.org/drawingml/2006/spreadsheetDrawing">
                    <xdr:col>11</xdr:col>
                    <xdr:colOff>0</xdr:colOff>
                    <xdr:row>163</xdr:row>
                    <xdr:rowOff>27940</xdr:rowOff>
                  </to>
                </anchor>
              </controlPr>
            </control>
          </mc:Choice>
        </mc:AlternateContent>
        <mc:AlternateContent>
          <mc:Choice Requires="x14">
            <control shapeId="75945" r:id="rId49" name="チェック 169">
              <controlPr defaultSize="0" autoFill="0" autoLine="0" autoPict="0">
                <anchor moveWithCells="1">
                  <from xmlns:xdr="http://schemas.openxmlformats.org/drawingml/2006/spreadsheetDrawing">
                    <xdr:col>9</xdr:col>
                    <xdr:colOff>180975</xdr:colOff>
                    <xdr:row>163</xdr:row>
                    <xdr:rowOff>86995</xdr:rowOff>
                  </from>
                  <to xmlns:xdr="http://schemas.openxmlformats.org/drawingml/2006/spreadsheetDrawing">
                    <xdr:col>11</xdr:col>
                    <xdr:colOff>0</xdr:colOff>
                    <xdr:row>163</xdr:row>
                    <xdr:rowOff>361315</xdr:rowOff>
                  </to>
                </anchor>
              </controlPr>
            </control>
          </mc:Choice>
        </mc:AlternateContent>
        <mc:AlternateContent>
          <mc:Choice Requires="x14">
            <control shapeId="75946" r:id="rId50" name="チェック 170">
              <controlPr defaultSize="0" autoFill="0" autoLine="0" autoPict="0">
                <anchor moveWithCells="1">
                  <from xmlns:xdr="http://schemas.openxmlformats.org/drawingml/2006/spreadsheetDrawing">
                    <xdr:col>9</xdr:col>
                    <xdr:colOff>180975</xdr:colOff>
                    <xdr:row>164</xdr:row>
                    <xdr:rowOff>27940</xdr:rowOff>
                  </from>
                  <to xmlns:xdr="http://schemas.openxmlformats.org/drawingml/2006/spreadsheetDrawing">
                    <xdr:col>11</xdr:col>
                    <xdr:colOff>19050</xdr:colOff>
                    <xdr:row>164</xdr:row>
                    <xdr:rowOff>419735</xdr:rowOff>
                  </to>
                </anchor>
              </controlPr>
            </control>
          </mc:Choice>
        </mc:AlternateContent>
        <mc:AlternateContent>
          <mc:Choice Requires="x14">
            <control shapeId="75947" r:id="rId51" name="チェック 171">
              <controlPr defaultSize="0" autoFill="0" autoLine="0" autoPict="0">
                <anchor moveWithCells="1">
                  <from xmlns:xdr="http://schemas.openxmlformats.org/drawingml/2006/spreadsheetDrawing">
                    <xdr:col>31</xdr:col>
                    <xdr:colOff>171450</xdr:colOff>
                    <xdr:row>145</xdr:row>
                    <xdr:rowOff>57150</xdr:rowOff>
                  </from>
                  <to xmlns:xdr="http://schemas.openxmlformats.org/drawingml/2006/spreadsheetDrawing">
                    <xdr:col>33</xdr:col>
                    <xdr:colOff>0</xdr:colOff>
                    <xdr:row>147</xdr:row>
                    <xdr:rowOff>28575</xdr:rowOff>
                  </to>
                </anchor>
              </controlPr>
            </control>
          </mc:Choice>
        </mc:AlternateContent>
        <mc:AlternateContent>
          <mc:Choice Requires="x14">
            <control shapeId="75948" r:id="rId52" name="チェック 172">
              <controlPr defaultSize="0" autoFill="0" autoLine="0" autoPict="0">
                <anchor moveWithCells="1">
                  <from xmlns:xdr="http://schemas.openxmlformats.org/drawingml/2006/spreadsheetDrawing">
                    <xdr:col>27</xdr:col>
                    <xdr:colOff>171450</xdr:colOff>
                    <xdr:row>150</xdr:row>
                    <xdr:rowOff>85725</xdr:rowOff>
                  </from>
                  <to xmlns:xdr="http://schemas.openxmlformats.org/drawingml/2006/spreadsheetDrawing">
                    <xdr:col>29</xdr:col>
                    <xdr:colOff>0</xdr:colOff>
                    <xdr:row>152</xdr:row>
                    <xdr:rowOff>46990</xdr:rowOff>
                  </to>
                </anchor>
              </controlPr>
            </control>
          </mc:Choice>
        </mc:AlternateContent>
        <mc:AlternateContent>
          <mc:Choice Requires="x14">
            <control shapeId="75949" r:id="rId53" name="チェック 173">
              <controlPr defaultSize="0" autoFill="0" autoLine="0" autoPict="0">
                <anchor moveWithCells="1">
                  <from xmlns:xdr="http://schemas.openxmlformats.org/drawingml/2006/spreadsheetDrawing">
                    <xdr:col>31</xdr:col>
                    <xdr:colOff>161925</xdr:colOff>
                    <xdr:row>150</xdr:row>
                    <xdr:rowOff>85725</xdr:rowOff>
                  </from>
                  <to xmlns:xdr="http://schemas.openxmlformats.org/drawingml/2006/spreadsheetDrawing">
                    <xdr:col>32</xdr:col>
                    <xdr:colOff>180975</xdr:colOff>
                    <xdr:row>152</xdr:row>
                    <xdr:rowOff>46990</xdr:rowOff>
                  </to>
                </anchor>
              </controlPr>
            </control>
          </mc:Choice>
        </mc:AlternateContent>
        <mc:AlternateContent>
          <mc:Choice Requires="x14">
            <control shapeId="75950" r:id="rId54" name="チェック 174">
              <controlPr defaultSize="0" autoFill="0" autoLine="0" autoPict="0">
                <anchor moveWithCells="1">
                  <from xmlns:xdr="http://schemas.openxmlformats.org/drawingml/2006/spreadsheetDrawing">
                    <xdr:col>9</xdr:col>
                    <xdr:colOff>180975</xdr:colOff>
                    <xdr:row>155</xdr:row>
                    <xdr:rowOff>160655</xdr:rowOff>
                  </from>
                  <to xmlns:xdr="http://schemas.openxmlformats.org/drawingml/2006/spreadsheetDrawing">
                    <xdr:col>11</xdr:col>
                    <xdr:colOff>9525</xdr:colOff>
                    <xdr:row>155</xdr:row>
                    <xdr:rowOff>418465</xdr:rowOff>
                  </to>
                </anchor>
              </controlPr>
            </control>
          </mc:Choice>
        </mc:AlternateContent>
        <mc:AlternateContent>
          <mc:Choice Requires="x14">
            <control shapeId="75951" r:id="rId55" name="チェック 175">
              <controlPr defaultSize="0" autoFill="0" autoLine="0" autoPict="0">
                <anchor moveWithCells="1">
                  <from xmlns:xdr="http://schemas.openxmlformats.org/drawingml/2006/spreadsheetDrawing">
                    <xdr:col>9</xdr:col>
                    <xdr:colOff>171450</xdr:colOff>
                    <xdr:row>157</xdr:row>
                    <xdr:rowOff>220345</xdr:rowOff>
                  </from>
                  <to xmlns:xdr="http://schemas.openxmlformats.org/drawingml/2006/spreadsheetDrawing">
                    <xdr:col>11</xdr:col>
                    <xdr:colOff>0</xdr:colOff>
                    <xdr:row>157</xdr:row>
                    <xdr:rowOff>553085</xdr:rowOff>
                  </to>
                </anchor>
              </controlPr>
            </control>
          </mc:Choice>
        </mc:AlternateContent>
        <mc:AlternateContent>
          <mc:Choice Requires="x14">
            <control shapeId="75952" r:id="rId56" name="チェック 176">
              <controlPr defaultSize="0" autoFill="0" autoLine="0" autoPict="0">
                <anchor moveWithCells="1">
                  <from xmlns:xdr="http://schemas.openxmlformats.org/drawingml/2006/spreadsheetDrawing">
                    <xdr:col>27</xdr:col>
                    <xdr:colOff>161925</xdr:colOff>
                    <xdr:row>160</xdr:row>
                    <xdr:rowOff>0</xdr:rowOff>
                  </from>
                  <to xmlns:xdr="http://schemas.openxmlformats.org/drawingml/2006/spreadsheetDrawing">
                    <xdr:col>29</xdr:col>
                    <xdr:colOff>0</xdr:colOff>
                    <xdr:row>161</xdr:row>
                    <xdr:rowOff>19050</xdr:rowOff>
                  </to>
                </anchor>
              </controlPr>
            </control>
          </mc:Choice>
        </mc:AlternateContent>
        <mc:AlternateContent>
          <mc:Choice Requires="x14">
            <control shapeId="75953" r:id="rId57" name="チェック 177">
              <controlPr defaultSize="0" autoFill="0" autoLine="0" autoPict="0">
                <anchor moveWithCells="1">
                  <from xmlns:xdr="http://schemas.openxmlformats.org/drawingml/2006/spreadsheetDrawing">
                    <xdr:col>31</xdr:col>
                    <xdr:colOff>171450</xdr:colOff>
                    <xdr:row>160</xdr:row>
                    <xdr:rowOff>0</xdr:rowOff>
                  </from>
                  <to xmlns:xdr="http://schemas.openxmlformats.org/drawingml/2006/spreadsheetDrawing">
                    <xdr:col>33</xdr:col>
                    <xdr:colOff>0</xdr:colOff>
                    <xdr:row>161</xdr:row>
                    <xdr:rowOff>19050</xdr:rowOff>
                  </to>
                </anchor>
              </controlPr>
            </control>
          </mc:Choice>
        </mc:AlternateContent>
        <mc:AlternateContent>
          <mc:Choice Requires="x14">
            <control shapeId="75971" r:id="rId58" name="チェック 195">
              <controlPr defaultSize="0" autoFill="0" autoLine="0" autoPict="0">
                <anchor moveWithCells="1">
                  <from xmlns:xdr="http://schemas.openxmlformats.org/drawingml/2006/spreadsheetDrawing">
                    <xdr:col>20</xdr:col>
                    <xdr:colOff>171450</xdr:colOff>
                    <xdr:row>204</xdr:row>
                    <xdr:rowOff>28575</xdr:rowOff>
                  </from>
                  <to xmlns:xdr="http://schemas.openxmlformats.org/drawingml/2006/spreadsheetDrawing">
                    <xdr:col>22</xdr:col>
                    <xdr:colOff>28575</xdr:colOff>
                    <xdr:row>204</xdr:row>
                    <xdr:rowOff>172085</xdr:rowOff>
                  </to>
                </anchor>
              </controlPr>
            </control>
          </mc:Choice>
        </mc:AlternateContent>
        <mc:AlternateContent>
          <mc:Choice Requires="x14">
            <control shapeId="75972" r:id="rId59" name="チェック 196">
              <controlPr defaultSize="0" autoFill="0" autoLine="0" autoPict="0">
                <anchor moveWithCells="1">
                  <from xmlns:xdr="http://schemas.openxmlformats.org/drawingml/2006/spreadsheetDrawing">
                    <xdr:col>20</xdr:col>
                    <xdr:colOff>171450</xdr:colOff>
                    <xdr:row>205</xdr:row>
                    <xdr:rowOff>19685</xdr:rowOff>
                  </from>
                  <to xmlns:xdr="http://schemas.openxmlformats.org/drawingml/2006/spreadsheetDrawing">
                    <xdr:col>22</xdr:col>
                    <xdr:colOff>28575</xdr:colOff>
                    <xdr:row>205</xdr:row>
                    <xdr:rowOff>161925</xdr:rowOff>
                  </to>
                </anchor>
              </controlPr>
            </control>
          </mc:Choice>
        </mc:AlternateContent>
        <mc:AlternateContent>
          <mc:Choice Requires="x14">
            <control shapeId="75973" r:id="rId60" name="チェック 197">
              <controlPr defaultSize="0" autoFill="0" autoLine="0" autoPict="0">
                <anchor moveWithCells="1">
                  <from xmlns:xdr="http://schemas.openxmlformats.org/drawingml/2006/spreadsheetDrawing">
                    <xdr:col>26</xdr:col>
                    <xdr:colOff>0</xdr:colOff>
                    <xdr:row>206</xdr:row>
                    <xdr:rowOff>19685</xdr:rowOff>
                  </from>
                  <to xmlns:xdr="http://schemas.openxmlformats.org/drawingml/2006/spreadsheetDrawing">
                    <xdr:col>27</xdr:col>
                    <xdr:colOff>47625</xdr:colOff>
                    <xdr:row>206</xdr:row>
                    <xdr:rowOff>161925</xdr:rowOff>
                  </to>
                </anchor>
              </controlPr>
            </control>
          </mc:Choice>
        </mc:AlternateContent>
        <mc:AlternateContent>
          <mc:Choice Requires="x14">
            <control shapeId="75978" r:id="rId61" name="チェック 202">
              <controlPr defaultSize="0" autoFill="0" autoLine="0" autoPict="0">
                <anchor moveWithCells="1">
                  <from xmlns:xdr="http://schemas.openxmlformats.org/drawingml/2006/spreadsheetDrawing">
                    <xdr:col>32</xdr:col>
                    <xdr:colOff>0</xdr:colOff>
                    <xdr:row>108</xdr:row>
                    <xdr:rowOff>172085</xdr:rowOff>
                  </from>
                  <to xmlns:xdr="http://schemas.openxmlformats.org/drawingml/2006/spreadsheetDrawing">
                    <xdr:col>33</xdr:col>
                    <xdr:colOff>47625</xdr:colOff>
                    <xdr:row>110</xdr:row>
                    <xdr:rowOff>28575</xdr:rowOff>
                  </to>
                </anchor>
              </controlPr>
            </control>
          </mc:Choice>
        </mc:AlternateContent>
        <mc:AlternateContent>
          <mc:Choice Requires="x14">
            <control shapeId="75979" r:id="rId62" name="チェック 203">
              <controlPr defaultSize="0" autoFill="0" autoLine="0" autoPict="0">
                <anchor moveWithCells="1">
                  <from xmlns:xdr="http://schemas.openxmlformats.org/drawingml/2006/spreadsheetDrawing">
                    <xdr:col>32</xdr:col>
                    <xdr:colOff>0</xdr:colOff>
                    <xdr:row>119</xdr:row>
                    <xdr:rowOff>123825</xdr:rowOff>
                  </from>
                  <to xmlns:xdr="http://schemas.openxmlformats.org/drawingml/2006/spreadsheetDrawing">
                    <xdr:col>33</xdr:col>
                    <xdr:colOff>47625</xdr:colOff>
                    <xdr:row>121</xdr:row>
                    <xdr:rowOff>29845</xdr:rowOff>
                  </to>
                </anchor>
              </controlPr>
            </control>
          </mc:Choice>
        </mc:AlternateContent>
        <mc:AlternateContent>
          <mc:Choice Requires="x14">
            <control shapeId="75982" r:id="rId63" name="チェック 206">
              <controlPr defaultSize="0" autoFill="0" autoLine="0" autoPict="0">
                <anchor moveWithCells="1">
                  <from xmlns:xdr="http://schemas.openxmlformats.org/drawingml/2006/spreadsheetDrawing">
                    <xdr:col>32</xdr:col>
                    <xdr:colOff>0</xdr:colOff>
                    <xdr:row>142</xdr:row>
                    <xdr:rowOff>190500</xdr:rowOff>
                  </from>
                  <to xmlns:xdr="http://schemas.openxmlformats.org/drawingml/2006/spreadsheetDrawing">
                    <xdr:col>33</xdr:col>
                    <xdr:colOff>47625</xdr:colOff>
                    <xdr:row>144</xdr:row>
                    <xdr:rowOff>38100</xdr:rowOff>
                  </to>
                </anchor>
              </controlPr>
            </control>
          </mc:Choice>
        </mc:AlternateContent>
        <mc:AlternateContent>
          <mc:Choice Requires="x14">
            <control shapeId="75983" r:id="rId64" name="チェック 207">
              <controlPr defaultSize="0" autoFill="0" autoLine="0" autoPict="0">
                <anchor moveWithCells="1">
                  <from xmlns:xdr="http://schemas.openxmlformats.org/drawingml/2006/spreadsheetDrawing">
                    <xdr:col>32</xdr:col>
                    <xdr:colOff>0</xdr:colOff>
                    <xdr:row>167</xdr:row>
                    <xdr:rowOff>143510</xdr:rowOff>
                  </from>
                  <to xmlns:xdr="http://schemas.openxmlformats.org/drawingml/2006/spreadsheetDrawing">
                    <xdr:col>33</xdr:col>
                    <xdr:colOff>47625</xdr:colOff>
                    <xdr:row>169</xdr:row>
                    <xdr:rowOff>38735</xdr:rowOff>
                  </to>
                </anchor>
              </controlPr>
            </control>
          </mc:Choice>
        </mc:AlternateContent>
        <mc:AlternateContent>
          <mc:Choice Requires="x14">
            <control shapeId="75984" r:id="rId65" name="チェック 208">
              <controlPr defaultSize="0" autoFill="0" autoLine="0" autoPict="0">
                <anchor moveWithCells="1">
                  <from xmlns:xdr="http://schemas.openxmlformats.org/drawingml/2006/spreadsheetDrawing">
                    <xdr:col>31</xdr:col>
                    <xdr:colOff>171450</xdr:colOff>
                    <xdr:row>200</xdr:row>
                    <xdr:rowOff>133350</xdr:rowOff>
                  </from>
                  <to xmlns:xdr="http://schemas.openxmlformats.org/drawingml/2006/spreadsheetDrawing">
                    <xdr:col>33</xdr:col>
                    <xdr:colOff>28575</xdr:colOff>
                    <xdr:row>202</xdr:row>
                    <xdr:rowOff>19050</xdr:rowOff>
                  </to>
                </anchor>
              </controlPr>
            </control>
          </mc:Choice>
        </mc:AlternateContent>
        <mc:AlternateContent>
          <mc:Choice Requires="x14">
            <control shapeId="75985" r:id="rId66" name="オプション 209">
              <controlPr defaultSize="0" autoFill="0" autoLine="0" autoPict="0">
                <anchor moveWithCells="1">
                  <from xmlns:xdr="http://schemas.openxmlformats.org/drawingml/2006/spreadsheetDrawing">
                    <xdr:col>9</xdr:col>
                    <xdr:colOff>190500</xdr:colOff>
                    <xdr:row>83</xdr:row>
                    <xdr:rowOff>10160</xdr:rowOff>
                  </from>
                  <to xmlns:xdr="http://schemas.openxmlformats.org/drawingml/2006/spreadsheetDrawing">
                    <xdr:col>11</xdr:col>
                    <xdr:colOff>28575</xdr:colOff>
                    <xdr:row>84</xdr:row>
                    <xdr:rowOff>0</xdr:rowOff>
                  </to>
                </anchor>
              </controlPr>
            </control>
          </mc:Choice>
        </mc:AlternateContent>
        <mc:AlternateContent>
          <mc:Choice Requires="x14">
            <control shapeId="75986" r:id="rId67" name="オプション 210">
              <controlPr defaultSize="0" autoFill="0" autoLine="0" autoPict="0">
                <anchor moveWithCells="1">
                  <from xmlns:xdr="http://schemas.openxmlformats.org/drawingml/2006/spreadsheetDrawing">
                    <xdr:col>9</xdr:col>
                    <xdr:colOff>180975</xdr:colOff>
                    <xdr:row>85</xdr:row>
                    <xdr:rowOff>10160</xdr:rowOff>
                  </from>
                  <to xmlns:xdr="http://schemas.openxmlformats.org/drawingml/2006/spreadsheetDrawing">
                    <xdr:col>11</xdr:col>
                    <xdr:colOff>19050</xdr:colOff>
                    <xdr:row>86</xdr:row>
                    <xdr:rowOff>0</xdr:rowOff>
                  </to>
                </anchor>
              </controlPr>
            </control>
          </mc:Choice>
        </mc:AlternateContent>
        <mc:AlternateContent>
          <mc:Choice Requires="x14">
            <control shapeId="75987" r:id="rId68" name="オプション 211">
              <controlPr defaultSize="0" autoFill="0" autoLine="0" autoPict="0">
                <anchor moveWithCells="1">
                  <from xmlns:xdr="http://schemas.openxmlformats.org/drawingml/2006/spreadsheetDrawing">
                    <xdr:col>9</xdr:col>
                    <xdr:colOff>180975</xdr:colOff>
                    <xdr:row>87</xdr:row>
                    <xdr:rowOff>10160</xdr:rowOff>
                  </from>
                  <to xmlns:xdr="http://schemas.openxmlformats.org/drawingml/2006/spreadsheetDrawing">
                    <xdr:col>11</xdr:col>
                    <xdr:colOff>19050</xdr:colOff>
                    <xdr:row>88</xdr:row>
                    <xdr:rowOff>0</xdr:rowOff>
                  </to>
                </anchor>
              </controlPr>
            </control>
          </mc:Choice>
        </mc:AlternateContent>
        <mc:AlternateContent>
          <mc:Choice Requires="x14">
            <control shapeId="75988" r:id="rId69" name="オプション 212">
              <controlPr defaultSize="0" autoFill="0" autoLine="0" autoPict="0">
                <anchor moveWithCells="1">
                  <from xmlns:xdr="http://schemas.openxmlformats.org/drawingml/2006/spreadsheetDrawing">
                    <xdr:col>9</xdr:col>
                    <xdr:colOff>180975</xdr:colOff>
                    <xdr:row>89</xdr:row>
                    <xdr:rowOff>10160</xdr:rowOff>
                  </from>
                  <to xmlns:xdr="http://schemas.openxmlformats.org/drawingml/2006/spreadsheetDrawing">
                    <xdr:col>11</xdr:col>
                    <xdr:colOff>19050</xdr:colOff>
                    <xdr:row>90</xdr:row>
                    <xdr:rowOff>0</xdr:rowOff>
                  </to>
                </anchor>
              </controlPr>
            </control>
          </mc:Choice>
        </mc:AlternateContent>
        <mc:AlternateContent>
          <mc:Choice Requires="x14">
            <control shapeId="75989" r:id="rId70" name="チェック 213">
              <controlPr defaultSize="0" autoFill="0" autoLine="0" autoPict="0">
                <anchor moveWithCells="1">
                  <from xmlns:xdr="http://schemas.openxmlformats.org/drawingml/2006/spreadsheetDrawing">
                    <xdr:col>1</xdr:col>
                    <xdr:colOff>0</xdr:colOff>
                    <xdr:row>215</xdr:row>
                    <xdr:rowOff>48260</xdr:rowOff>
                  </from>
                  <to xmlns:xdr="http://schemas.openxmlformats.org/drawingml/2006/spreadsheetDrawing">
                    <xdr:col>2</xdr:col>
                    <xdr:colOff>19050</xdr:colOff>
                    <xdr:row>215</xdr:row>
                    <xdr:rowOff>276860</xdr:rowOff>
                  </to>
                </anchor>
              </controlPr>
            </control>
          </mc:Choice>
        </mc:AlternateContent>
        <mc:AlternateContent>
          <mc:Choice Requires="x14">
            <control shapeId="75990" r:id="rId71" name="チェック 214">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5996" r:id="rId72" name="チェック 220">
              <controlPr defaultSize="0" autoFill="0" autoLine="0" autoPict="0">
                <anchor moveWithCells="1">
                  <from xmlns:xdr="http://schemas.openxmlformats.org/drawingml/2006/spreadsheetDrawing">
                    <xdr:col>1</xdr:col>
                    <xdr:colOff>0</xdr:colOff>
                    <xdr:row>215</xdr:row>
                    <xdr:rowOff>323850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73" name="チェック 245">
              <controlPr defaultSize="0" autoFill="0" autoLine="0" autoPict="0">
                <anchor moveWithCells="1">
                  <from xmlns:xdr="http://schemas.openxmlformats.org/drawingml/2006/spreadsheetDrawing">
                    <xdr:col>2</xdr:col>
                    <xdr:colOff>0</xdr:colOff>
                    <xdr:row>93</xdr:row>
                    <xdr:rowOff>0</xdr:rowOff>
                  </from>
                  <to xmlns:xdr="http://schemas.openxmlformats.org/drawingml/2006/spreadsheetDrawing">
                    <xdr:col>3</xdr:col>
                    <xdr:colOff>28575</xdr:colOff>
                    <xdr:row>94</xdr:row>
                    <xdr:rowOff>28575</xdr:rowOff>
                  </to>
                </anchor>
              </controlPr>
            </control>
          </mc:Choice>
        </mc:AlternateContent>
        <mc:AlternateContent>
          <mc:Choice Requires="x14">
            <control shapeId="76022" r:id="rId74" name="チェック 246">
              <controlPr defaultSize="0" autoFill="0" autoLine="0" autoPict="0">
                <anchor moveWithCells="1">
                  <from xmlns:xdr="http://schemas.openxmlformats.org/drawingml/2006/spreadsheetDrawing">
                    <xdr:col>2</xdr:col>
                    <xdr:colOff>0</xdr:colOff>
                    <xdr:row>93</xdr:row>
                    <xdr:rowOff>218440</xdr:rowOff>
                  </from>
                  <to xmlns:xdr="http://schemas.openxmlformats.org/drawingml/2006/spreadsheetDrawing">
                    <xdr:col>3</xdr:col>
                    <xdr:colOff>28575</xdr:colOff>
                    <xdr:row>95</xdr:row>
                    <xdr:rowOff>9525</xdr:rowOff>
                  </to>
                </anchor>
              </controlPr>
            </control>
          </mc:Choice>
        </mc:AlternateContent>
        <mc:AlternateContent>
          <mc:Choice Requires="x14">
            <control shapeId="76023" r:id="rId75" name="チェック 247">
              <controlPr defaultSize="0" autoFill="0" autoLine="0" autoPict="0">
                <anchor moveWithCells="1">
                  <from xmlns:xdr="http://schemas.openxmlformats.org/drawingml/2006/spreadsheetDrawing">
                    <xdr:col>2</xdr:col>
                    <xdr:colOff>0</xdr:colOff>
                    <xdr:row>95</xdr:row>
                    <xdr:rowOff>19050</xdr:rowOff>
                  </from>
                  <to xmlns:xdr="http://schemas.openxmlformats.org/drawingml/2006/spreadsheetDrawing">
                    <xdr:col>3</xdr:col>
                    <xdr:colOff>28575</xdr:colOff>
                    <xdr:row>95</xdr:row>
                    <xdr:rowOff>266065</xdr:rowOff>
                  </to>
                </anchor>
              </controlPr>
            </control>
          </mc:Choice>
        </mc:AlternateContent>
        <mc:AlternateContent>
          <mc:Choice Requires="x14">
            <control shapeId="76024" r:id="rId76" name="チェック 248">
              <controlPr defaultSize="0" autoFill="0" autoLine="0" autoPict="0">
                <anchor moveWithCells="1">
                  <from xmlns:xdr="http://schemas.openxmlformats.org/drawingml/2006/spreadsheetDrawing">
                    <xdr:col>2</xdr:col>
                    <xdr:colOff>0</xdr:colOff>
                    <xdr:row>95</xdr:row>
                    <xdr:rowOff>305435</xdr:rowOff>
                  </from>
                  <to xmlns:xdr="http://schemas.openxmlformats.org/drawingml/2006/spreadsheetDrawing">
                    <xdr:col>3</xdr:col>
                    <xdr:colOff>28575</xdr:colOff>
                    <xdr:row>96</xdr:row>
                    <xdr:rowOff>218440</xdr:rowOff>
                  </to>
                </anchor>
              </controlPr>
            </control>
          </mc:Choice>
        </mc:AlternateContent>
        <mc:AlternateContent>
          <mc:Choice Requires="x14">
            <control shapeId="76028" r:id="rId77" name="チェック 252">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6029" r:id="rId78" name="チェック 253">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6030" r:id="rId79" name="チェック 254">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6039" r:id="rId80" name="チェック 263">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Requires="x14">
            <control shapeId="76048" r:id="rId81" name="チェック 272">
              <controlPr defaultSize="0" autoFill="0" autoLine="0" autoPict="0">
                <anchor moveWithCells="1">
                  <from xmlns:xdr="http://schemas.openxmlformats.org/drawingml/2006/spreadsheetDrawing">
                    <xdr:col>14</xdr:col>
                    <xdr:colOff>104775</xdr:colOff>
                    <xdr:row>197</xdr:row>
                    <xdr:rowOff>19685</xdr:rowOff>
                  </from>
                  <to xmlns:xdr="http://schemas.openxmlformats.org/drawingml/2006/spreadsheetDrawing">
                    <xdr:col>15</xdr:col>
                    <xdr:colOff>114300</xdr:colOff>
                    <xdr:row>197</xdr:row>
                    <xdr:rowOff>352425</xdr:rowOff>
                  </to>
                </anchor>
              </controlPr>
            </control>
          </mc:Choice>
        </mc:AlternateContent>
        <mc:AlternateContent>
          <mc:Choice Requires="x14">
            <control shapeId="76049" r:id="rId82" name="チェック 273">
              <controlPr defaultSize="0" autoFill="0" autoLine="0" autoPict="0">
                <anchor moveWithCells="1">
                  <from xmlns:xdr="http://schemas.openxmlformats.org/drawingml/2006/spreadsheetDrawing">
                    <xdr:col>3</xdr:col>
                    <xdr:colOff>200025</xdr:colOff>
                    <xdr:row>183</xdr:row>
                    <xdr:rowOff>172085</xdr:rowOff>
                  </from>
                  <to xmlns:xdr="http://schemas.openxmlformats.org/drawingml/2006/spreadsheetDrawing">
                    <xdr:col>4</xdr:col>
                    <xdr:colOff>171450</xdr:colOff>
                    <xdr:row>184</xdr:row>
                    <xdr:rowOff>172085</xdr:rowOff>
                  </to>
                </anchor>
              </controlPr>
            </control>
          </mc:Choice>
        </mc:AlternateContent>
        <mc:AlternateContent>
          <mc:Choice Requires="x14">
            <control shapeId="76050" r:id="rId83" name="チェック 274">
              <controlPr defaultSize="0" autoFill="0" autoLine="0" autoPict="0">
                <anchor moveWithCells="1">
                  <from xmlns:xdr="http://schemas.openxmlformats.org/drawingml/2006/spreadsheetDrawing">
                    <xdr:col>3</xdr:col>
                    <xdr:colOff>190500</xdr:colOff>
                    <xdr:row>176</xdr:row>
                    <xdr:rowOff>333375</xdr:rowOff>
                  </from>
                  <to xmlns:xdr="http://schemas.openxmlformats.org/drawingml/2006/spreadsheetDrawing">
                    <xdr:col>4</xdr:col>
                    <xdr:colOff>171450</xdr:colOff>
                    <xdr:row>178</xdr:row>
                    <xdr:rowOff>38100</xdr:rowOff>
                  </to>
                </anchor>
              </controlPr>
            </control>
          </mc:Choice>
        </mc:AlternateContent>
        <mc:AlternateContent>
          <mc:Choice Requires="x14">
            <control shapeId="76051" r:id="rId84" name="チェック 275">
              <controlPr defaultSize="0" autoFill="0" autoLine="0" autoPict="0">
                <anchor moveWithCells="1">
                  <from xmlns:xdr="http://schemas.openxmlformats.org/drawingml/2006/spreadsheetDrawing">
                    <xdr:col>3</xdr:col>
                    <xdr:colOff>190500</xdr:colOff>
                    <xdr:row>181</xdr:row>
                    <xdr:rowOff>352425</xdr:rowOff>
                  </from>
                  <to xmlns:xdr="http://schemas.openxmlformats.org/drawingml/2006/spreadsheetDrawing">
                    <xdr:col>4</xdr:col>
                    <xdr:colOff>171450</xdr:colOff>
                    <xdr:row>183</xdr:row>
                    <xdr:rowOff>47625</xdr:rowOff>
                  </to>
                </anchor>
              </controlPr>
            </control>
          </mc:Choice>
        </mc:AlternateContent>
        <mc:AlternateContent>
          <mc:Choice Requires="x14">
            <control shapeId="76052" r:id="rId85" name="チェック 276">
              <controlPr defaultSize="0" autoFill="0" autoLine="0" autoPict="0">
                <anchor moveWithCells="1">
                  <from xmlns:xdr="http://schemas.openxmlformats.org/drawingml/2006/spreadsheetDrawing">
                    <xdr:col>3</xdr:col>
                    <xdr:colOff>190500</xdr:colOff>
                    <xdr:row>182</xdr:row>
                    <xdr:rowOff>152400</xdr:rowOff>
                  </from>
                  <to xmlns:xdr="http://schemas.openxmlformats.org/drawingml/2006/spreadsheetDrawing">
                    <xdr:col>4</xdr:col>
                    <xdr:colOff>171450</xdr:colOff>
                    <xdr:row>184</xdr:row>
                    <xdr:rowOff>38100</xdr:rowOff>
                  </to>
                </anchor>
              </controlPr>
            </control>
          </mc:Choice>
        </mc:AlternateContent>
        <mc:AlternateContent>
          <mc:Choice Requires="x14">
            <control shapeId="76053" r:id="rId86" name="チェック 277">
              <controlPr defaultSize="0" autoFill="0" autoLine="0" autoPict="0">
                <anchor moveWithCells="1">
                  <from xmlns:xdr="http://schemas.openxmlformats.org/drawingml/2006/spreadsheetDrawing">
                    <xdr:col>3</xdr:col>
                    <xdr:colOff>190500</xdr:colOff>
                    <xdr:row>181</xdr:row>
                    <xdr:rowOff>38735</xdr:rowOff>
                  </from>
                  <to xmlns:xdr="http://schemas.openxmlformats.org/drawingml/2006/spreadsheetDrawing">
                    <xdr:col>4</xdr:col>
                    <xdr:colOff>171450</xdr:colOff>
                    <xdr:row>181</xdr:row>
                    <xdr:rowOff>313690</xdr:rowOff>
                  </to>
                </anchor>
              </controlPr>
            </control>
          </mc:Choice>
        </mc:AlternateContent>
        <mc:AlternateContent>
          <mc:Choice Requires="x14">
            <control shapeId="76054" r:id="rId87" name="チェック 278">
              <controlPr defaultSize="0" autoFill="0" autoLine="0" autoPict="0">
                <anchor moveWithCells="1">
                  <from xmlns:xdr="http://schemas.openxmlformats.org/drawingml/2006/spreadsheetDrawing">
                    <xdr:col>3</xdr:col>
                    <xdr:colOff>190500</xdr:colOff>
                    <xdr:row>193</xdr:row>
                    <xdr:rowOff>132715</xdr:rowOff>
                  </from>
                  <to xmlns:xdr="http://schemas.openxmlformats.org/drawingml/2006/spreadsheetDrawing">
                    <xdr:col>4</xdr:col>
                    <xdr:colOff>171450</xdr:colOff>
                    <xdr:row>194</xdr:row>
                    <xdr:rowOff>28575</xdr:rowOff>
                  </to>
                </anchor>
              </controlPr>
            </control>
          </mc:Choice>
        </mc:AlternateContent>
        <mc:AlternateContent>
          <mc:Choice Requires="x14">
            <control shapeId="76055" r:id="rId88" name="チェック 279">
              <controlPr defaultSize="0" autoFill="0" autoLine="0" autoPict="0">
                <anchor moveWithCells="1">
                  <from xmlns:xdr="http://schemas.openxmlformats.org/drawingml/2006/spreadsheetDrawing">
                    <xdr:col>3</xdr:col>
                    <xdr:colOff>190500</xdr:colOff>
                    <xdr:row>178</xdr:row>
                    <xdr:rowOff>142875</xdr:rowOff>
                  </from>
                  <to xmlns:xdr="http://schemas.openxmlformats.org/drawingml/2006/spreadsheetDrawing">
                    <xdr:col>4</xdr:col>
                    <xdr:colOff>171450</xdr:colOff>
                    <xdr:row>180</xdr:row>
                    <xdr:rowOff>38100</xdr:rowOff>
                  </to>
                </anchor>
              </controlPr>
            </control>
          </mc:Choice>
        </mc:AlternateContent>
        <mc:AlternateContent>
          <mc:Choice Requires="x14">
            <control shapeId="76056" r:id="rId89" name="チェック 280">
              <controlPr defaultSize="0" autoFill="0" autoLine="0" autoPict="0">
                <anchor moveWithCells="1">
                  <from xmlns:xdr="http://schemas.openxmlformats.org/drawingml/2006/spreadsheetDrawing">
                    <xdr:col>3</xdr:col>
                    <xdr:colOff>190500</xdr:colOff>
                    <xdr:row>188</xdr:row>
                    <xdr:rowOff>152400</xdr:rowOff>
                  </from>
                  <to xmlns:xdr="http://schemas.openxmlformats.org/drawingml/2006/spreadsheetDrawing">
                    <xdr:col>4</xdr:col>
                    <xdr:colOff>171450</xdr:colOff>
                    <xdr:row>190</xdr:row>
                    <xdr:rowOff>38735</xdr:rowOff>
                  </to>
                </anchor>
              </controlPr>
            </control>
          </mc:Choice>
        </mc:AlternateContent>
        <mc:AlternateContent>
          <mc:Choice Requires="x14">
            <control shapeId="76057" r:id="rId90" name="チェック 281">
              <controlPr defaultSize="0" autoFill="0" autoLine="0" autoPict="0">
                <anchor moveWithCells="1">
                  <from xmlns:xdr="http://schemas.openxmlformats.org/drawingml/2006/spreadsheetDrawing">
                    <xdr:col>3</xdr:col>
                    <xdr:colOff>190500</xdr:colOff>
                    <xdr:row>190</xdr:row>
                    <xdr:rowOff>67310</xdr:rowOff>
                  </from>
                  <to xmlns:xdr="http://schemas.openxmlformats.org/drawingml/2006/spreadsheetDrawing">
                    <xdr:col>4</xdr:col>
                    <xdr:colOff>171450</xdr:colOff>
                    <xdr:row>190</xdr:row>
                    <xdr:rowOff>324485</xdr:rowOff>
                  </to>
                </anchor>
              </controlPr>
            </control>
          </mc:Choice>
        </mc:AlternateContent>
        <mc:AlternateContent>
          <mc:Choice Requires="x14">
            <control shapeId="76063" r:id="rId91" name="チェック 287">
              <controlPr defaultSize="0" autoFill="0" autoLine="0" autoPict="0">
                <anchor moveWithCells="1">
                  <from xmlns:xdr="http://schemas.openxmlformats.org/drawingml/2006/spreadsheetDrawing">
                    <xdr:col>3</xdr:col>
                    <xdr:colOff>190500</xdr:colOff>
                    <xdr:row>177</xdr:row>
                    <xdr:rowOff>133985</xdr:rowOff>
                  </from>
                  <to xmlns:xdr="http://schemas.openxmlformats.org/drawingml/2006/spreadsheetDrawing">
                    <xdr:col>4</xdr:col>
                    <xdr:colOff>171450</xdr:colOff>
                    <xdr:row>179</xdr:row>
                    <xdr:rowOff>38100</xdr:rowOff>
                  </to>
                </anchor>
              </controlPr>
            </control>
          </mc:Choice>
        </mc:AlternateContent>
        <mc:AlternateContent>
          <mc:Choice Requires="x14">
            <control shapeId="76064" r:id="rId92" name="チェック 288">
              <controlPr defaultSize="0" autoFill="0" autoLine="0" autoPict="0">
                <anchor moveWithCells="1">
                  <from xmlns:xdr="http://schemas.openxmlformats.org/drawingml/2006/spreadsheetDrawing">
                    <xdr:col>3</xdr:col>
                    <xdr:colOff>190500</xdr:colOff>
                    <xdr:row>190</xdr:row>
                    <xdr:rowOff>324485</xdr:rowOff>
                  </from>
                  <to xmlns:xdr="http://schemas.openxmlformats.org/drawingml/2006/spreadsheetDrawing">
                    <xdr:col>4</xdr:col>
                    <xdr:colOff>171450</xdr:colOff>
                    <xdr:row>192</xdr:row>
                    <xdr:rowOff>38100</xdr:rowOff>
                  </to>
                </anchor>
              </controlPr>
            </control>
          </mc:Choice>
        </mc:AlternateContent>
        <mc:AlternateContent>
          <mc:Choice Requires="x14">
            <control shapeId="76065" r:id="rId93" name="チェック 289">
              <controlPr defaultSize="0" autoFill="0" autoLine="0" autoPict="0">
                <anchor moveWithCells="1">
                  <from xmlns:xdr="http://schemas.openxmlformats.org/drawingml/2006/spreadsheetDrawing">
                    <xdr:col>3</xdr:col>
                    <xdr:colOff>190500</xdr:colOff>
                    <xdr:row>191</xdr:row>
                    <xdr:rowOff>161925</xdr:rowOff>
                  </from>
                  <to xmlns:xdr="http://schemas.openxmlformats.org/drawingml/2006/spreadsheetDrawing">
                    <xdr:col>4</xdr:col>
                    <xdr:colOff>171450</xdr:colOff>
                    <xdr:row>193</xdr:row>
                    <xdr:rowOff>47625</xdr:rowOff>
                  </to>
                </anchor>
              </controlPr>
            </control>
          </mc:Choice>
        </mc:AlternateContent>
        <mc:AlternateContent>
          <mc:Choice Requires="x14">
            <control shapeId="76066" r:id="rId94" name="チェック 290">
              <controlPr defaultSize="0" autoFill="0" autoLine="0" autoPict="0">
                <anchor moveWithCells="1">
                  <from xmlns:xdr="http://schemas.openxmlformats.org/drawingml/2006/spreadsheetDrawing">
                    <xdr:col>3</xdr:col>
                    <xdr:colOff>190500</xdr:colOff>
                    <xdr:row>193</xdr:row>
                    <xdr:rowOff>333375</xdr:rowOff>
                  </from>
                  <to xmlns:xdr="http://schemas.openxmlformats.org/drawingml/2006/spreadsheetDrawing">
                    <xdr:col>4</xdr:col>
                    <xdr:colOff>171450</xdr:colOff>
                    <xdr:row>195</xdr:row>
                    <xdr:rowOff>28575</xdr:rowOff>
                  </to>
                </anchor>
              </controlPr>
            </control>
          </mc:Choice>
        </mc:AlternateContent>
        <mc:AlternateContent>
          <mc:Choice Requires="x14">
            <control shapeId="76067" r:id="rId95" name="チェック 291">
              <controlPr defaultSize="0" autoFill="0" autoLine="0" autoPict="0">
                <anchor moveWithCells="1">
                  <from xmlns:xdr="http://schemas.openxmlformats.org/drawingml/2006/spreadsheetDrawing">
                    <xdr:col>3</xdr:col>
                    <xdr:colOff>200025</xdr:colOff>
                    <xdr:row>194</xdr:row>
                    <xdr:rowOff>142875</xdr:rowOff>
                  </from>
                  <to xmlns:xdr="http://schemas.openxmlformats.org/drawingml/2006/spreadsheetDrawing">
                    <xdr:col>4</xdr:col>
                    <xdr:colOff>180975</xdr:colOff>
                    <xdr:row>196</xdr:row>
                    <xdr:rowOff>38100</xdr:rowOff>
                  </to>
                </anchor>
              </controlPr>
            </control>
          </mc:Choice>
        </mc:AlternateContent>
        <mc:AlternateContent>
          <mc:Choice Requires="x14">
            <control shapeId="76068" r:id="rId96" name="チェック 292">
              <controlPr defaultSize="0" autoFill="0" autoLine="0" autoPict="0">
                <anchor moveWithCells="1">
                  <from xmlns:xdr="http://schemas.openxmlformats.org/drawingml/2006/spreadsheetDrawing">
                    <xdr:col>3</xdr:col>
                    <xdr:colOff>200025</xdr:colOff>
                    <xdr:row>195</xdr:row>
                    <xdr:rowOff>133985</xdr:rowOff>
                  </from>
                  <to xmlns:xdr="http://schemas.openxmlformats.org/drawingml/2006/spreadsheetDrawing">
                    <xdr:col>4</xdr:col>
                    <xdr:colOff>180975</xdr:colOff>
                    <xdr:row>197</xdr:row>
                    <xdr:rowOff>38735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DropDown="0"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dimension ref="A1:AG111"/>
  <sheetViews>
    <sheetView view="pageBreakPreview" zoomScale="80" zoomScaleNormal="85" zoomScaleSheetLayoutView="80" workbookViewId="0">
      <selection activeCell="B19" sqref="B19:AI19"/>
    </sheetView>
  </sheetViews>
  <sheetFormatPr defaultColWidth="2.5" defaultRowHeight="13.5"/>
  <cols>
    <col min="1" max="1" width="5.625" style="43" customWidth="1"/>
    <col min="2" max="11" width="2.625" style="43" customWidth="1"/>
    <col min="12" max="13" width="11.75" style="43" customWidth="1"/>
    <col min="14" max="14" width="16.875" style="43" customWidth="1"/>
    <col min="15" max="15" width="37.5" style="43" customWidth="1"/>
    <col min="16" max="16" width="22.625" style="43" customWidth="1"/>
    <col min="17" max="17" width="15.625" style="43" customWidth="1"/>
    <col min="18" max="18" width="13.625" style="43" customWidth="1"/>
    <col min="19" max="19" width="10" style="43" customWidth="1"/>
    <col min="20" max="20" width="6.75" style="43" customWidth="1"/>
    <col min="21" max="21" width="4.75" style="43" customWidth="1"/>
    <col min="22" max="22" width="3.625" style="43" customWidth="1"/>
    <col min="23" max="23" width="3.125" style="43" customWidth="1"/>
    <col min="24" max="24" width="3.625" style="43" customWidth="1"/>
    <col min="25" max="25" width="8" style="43" customWidth="1"/>
    <col min="26" max="26" width="3.625" style="43" customWidth="1"/>
    <col min="27" max="27" width="3.125" style="43" customWidth="1"/>
    <col min="28" max="28" width="3.625" style="43" customWidth="1"/>
    <col min="29" max="29" width="3.125" style="43" customWidth="1"/>
    <col min="30" max="30" width="2.5" style="43"/>
    <col min="31" max="31" width="3.5" style="43" customWidth="1"/>
    <col min="32" max="32" width="5.875" style="43" customWidth="1"/>
    <col min="33" max="33" width="14.625" style="43" customWidth="1"/>
    <col min="34" max="16384" width="2.5" style="43"/>
  </cols>
  <sheetData>
    <row r="1" spans="1:33" ht="21" customHeight="1">
      <c r="A1" s="6" t="s">
        <v>244</v>
      </c>
      <c r="G1" s="20" t="s">
        <v>333</v>
      </c>
      <c r="V1" s="438"/>
      <c r="W1" s="438"/>
      <c r="X1" s="438"/>
      <c r="Y1" s="438"/>
      <c r="Z1" s="438"/>
      <c r="AA1" s="438"/>
      <c r="AB1" s="438"/>
      <c r="AC1" s="438"/>
      <c r="AD1" s="438"/>
      <c r="AE1" s="438"/>
      <c r="AF1" s="438"/>
      <c r="AG1" s="438"/>
    </row>
    <row r="2" spans="1:33" ht="21" customHeight="1">
      <c r="B2" s="20"/>
      <c r="C2" s="20"/>
      <c r="D2" s="20"/>
      <c r="E2" s="20"/>
      <c r="F2" s="20"/>
      <c r="G2" s="20"/>
      <c r="H2" s="20"/>
      <c r="I2" s="20"/>
      <c r="J2" s="20"/>
      <c r="K2" s="20"/>
      <c r="L2" s="20"/>
      <c r="M2" s="20"/>
      <c r="N2" s="20"/>
      <c r="O2" s="20"/>
      <c r="P2" s="20"/>
      <c r="Q2" s="20"/>
      <c r="R2" s="20"/>
      <c r="S2" s="20"/>
      <c r="T2" s="20"/>
      <c r="U2" s="20"/>
      <c r="V2" s="438"/>
      <c r="W2" s="438"/>
      <c r="X2" s="438"/>
      <c r="Y2" s="438"/>
      <c r="Z2" s="0"/>
      <c r="AA2" s="848"/>
      <c r="AB2" s="848"/>
      <c r="AC2" s="848"/>
      <c r="AD2" s="848"/>
      <c r="AE2" s="848"/>
      <c r="AF2" s="848"/>
      <c r="AG2" s="848"/>
    </row>
    <row r="3" spans="1:33" ht="27" customHeight="1">
      <c r="A3" s="778" t="s">
        <v>24</v>
      </c>
      <c r="B3" s="778"/>
      <c r="C3" s="790"/>
      <c r="D3" s="795" t="e">
        <f>IF(#REF!="","",#REF!)</f>
        <v>#REF!</v>
      </c>
      <c r="E3" s="798"/>
      <c r="F3" s="798"/>
      <c r="G3" s="798"/>
      <c r="H3" s="798"/>
      <c r="I3" s="798"/>
      <c r="J3" s="798"/>
      <c r="K3" s="798"/>
      <c r="L3" s="798"/>
      <c r="M3" s="798"/>
      <c r="N3" s="798"/>
      <c r="O3" s="813"/>
      <c r="P3" s="818"/>
      <c r="Q3" s="822"/>
      <c r="U3" s="822"/>
    </row>
    <row r="4" spans="1:33" ht="21" customHeight="1">
      <c r="A4" s="779"/>
      <c r="B4" s="779"/>
      <c r="C4" s="779"/>
      <c r="D4" s="796"/>
      <c r="E4" s="796"/>
      <c r="F4" s="796"/>
      <c r="G4" s="796"/>
      <c r="H4" s="796"/>
      <c r="I4" s="796"/>
      <c r="J4" s="796"/>
      <c r="K4" s="796"/>
      <c r="L4" s="796"/>
      <c r="M4" s="796"/>
      <c r="N4" s="796"/>
      <c r="O4" s="796"/>
      <c r="P4" s="796"/>
      <c r="Q4" s="822"/>
      <c r="U4" s="822"/>
    </row>
    <row r="5" spans="1:33" ht="27.75" customHeight="1">
      <c r="A5" s="780" t="s">
        <v>334</v>
      </c>
      <c r="B5" s="785"/>
      <c r="C5" s="785"/>
      <c r="D5" s="785"/>
      <c r="E5" s="785"/>
      <c r="F5" s="785"/>
      <c r="G5" s="785"/>
      <c r="H5" s="785"/>
      <c r="I5" s="785"/>
      <c r="J5" s="785"/>
      <c r="K5" s="785"/>
      <c r="L5" s="785"/>
      <c r="M5" s="785"/>
      <c r="N5" s="785"/>
      <c r="O5" s="814">
        <f>SUM(AG12:AG111)</f>
        <v>0</v>
      </c>
      <c r="P5" s="796"/>
      <c r="Q5" s="822"/>
      <c r="U5" s="822"/>
    </row>
    <row r="6" spans="1:33" ht="21" customHeight="1">
      <c r="Q6" s="221"/>
      <c r="AG6" s="852"/>
    </row>
    <row r="7" spans="1:33" ht="18" customHeight="1">
      <c r="A7" s="781"/>
      <c r="B7" s="786" t="s">
        <v>336</v>
      </c>
      <c r="C7" s="791"/>
      <c r="D7" s="791"/>
      <c r="E7" s="791"/>
      <c r="F7" s="791"/>
      <c r="G7" s="791"/>
      <c r="H7" s="791"/>
      <c r="I7" s="791"/>
      <c r="J7" s="791"/>
      <c r="K7" s="799"/>
      <c r="L7" s="803" t="s">
        <v>118</v>
      </c>
      <c r="M7" s="807" t="s">
        <v>16</v>
      </c>
      <c r="N7" s="810"/>
      <c r="O7" s="815" t="s">
        <v>128</v>
      </c>
      <c r="P7" s="819" t="s">
        <v>84</v>
      </c>
      <c r="Q7" s="823" t="s">
        <v>359</v>
      </c>
      <c r="R7" s="827" t="s">
        <v>312</v>
      </c>
      <c r="S7" s="831"/>
      <c r="T7" s="831"/>
      <c r="U7" s="831"/>
      <c r="V7" s="831"/>
      <c r="W7" s="831"/>
      <c r="X7" s="831"/>
      <c r="Y7" s="831"/>
      <c r="Z7" s="831"/>
      <c r="AA7" s="831"/>
      <c r="AB7" s="831"/>
      <c r="AC7" s="831"/>
      <c r="AD7" s="831"/>
      <c r="AE7" s="831"/>
      <c r="AF7" s="831"/>
      <c r="AG7" s="853"/>
    </row>
    <row r="8" spans="1:33" ht="14.25">
      <c r="A8" s="782"/>
      <c r="B8" s="787"/>
      <c r="C8" s="792"/>
      <c r="D8" s="792"/>
      <c r="E8" s="792"/>
      <c r="F8" s="792"/>
      <c r="G8" s="792"/>
      <c r="H8" s="792"/>
      <c r="I8" s="792"/>
      <c r="J8" s="792"/>
      <c r="K8" s="800"/>
      <c r="L8" s="804"/>
      <c r="M8" s="808"/>
      <c r="N8" s="811"/>
      <c r="O8" s="816"/>
      <c r="P8" s="820"/>
      <c r="Q8" s="824"/>
      <c r="R8" s="828"/>
      <c r="S8" s="832" t="s">
        <v>13</v>
      </c>
      <c r="T8" s="836"/>
      <c r="U8" s="840" t="s">
        <v>28</v>
      </c>
      <c r="V8" s="841"/>
      <c r="W8" s="841"/>
      <c r="X8" s="841"/>
      <c r="Y8" s="841"/>
      <c r="Z8" s="841"/>
      <c r="AA8" s="841"/>
      <c r="AB8" s="841"/>
      <c r="AC8" s="841"/>
      <c r="AD8" s="841"/>
      <c r="AE8" s="841"/>
      <c r="AF8" s="851"/>
      <c r="AG8" s="854" t="s">
        <v>50</v>
      </c>
    </row>
    <row r="9" spans="1:33" ht="13.5" customHeight="1">
      <c r="A9" s="782"/>
      <c r="B9" s="787"/>
      <c r="C9" s="792"/>
      <c r="D9" s="792"/>
      <c r="E9" s="792"/>
      <c r="F9" s="792"/>
      <c r="G9" s="792"/>
      <c r="H9" s="792"/>
      <c r="I9" s="792"/>
      <c r="J9" s="792"/>
      <c r="K9" s="800"/>
      <c r="L9" s="804"/>
      <c r="M9" s="809"/>
      <c r="N9" s="812"/>
      <c r="O9" s="816"/>
      <c r="P9" s="820"/>
      <c r="Q9" s="824"/>
      <c r="R9" s="828" t="s">
        <v>103</v>
      </c>
      <c r="S9" s="833" t="s">
        <v>335</v>
      </c>
      <c r="T9" s="837" t="s">
        <v>288</v>
      </c>
      <c r="U9" s="807" t="s">
        <v>57</v>
      </c>
      <c r="V9" s="842"/>
      <c r="W9" s="842"/>
      <c r="X9" s="842"/>
      <c r="Y9" s="842"/>
      <c r="Z9" s="842"/>
      <c r="AA9" s="842"/>
      <c r="AB9" s="842"/>
      <c r="AC9" s="842"/>
      <c r="AD9" s="842"/>
      <c r="AE9" s="842"/>
      <c r="AF9" s="810"/>
      <c r="AG9" s="855" t="s">
        <v>85</v>
      </c>
    </row>
    <row r="10" spans="1:33" ht="120" customHeight="1">
      <c r="A10" s="782"/>
      <c r="B10" s="787"/>
      <c r="C10" s="792"/>
      <c r="D10" s="792"/>
      <c r="E10" s="792"/>
      <c r="F10" s="792"/>
      <c r="G10" s="792"/>
      <c r="H10" s="792"/>
      <c r="I10" s="792"/>
      <c r="J10" s="792"/>
      <c r="K10" s="800"/>
      <c r="L10" s="804"/>
      <c r="M10" s="804" t="s">
        <v>192</v>
      </c>
      <c r="N10" s="804" t="s">
        <v>193</v>
      </c>
      <c r="O10" s="816"/>
      <c r="P10" s="820"/>
      <c r="Q10" s="824"/>
      <c r="R10" s="828"/>
      <c r="S10" s="834"/>
      <c r="T10" s="838"/>
      <c r="U10" s="808"/>
      <c r="V10" s="843"/>
      <c r="W10" s="843"/>
      <c r="X10" s="843"/>
      <c r="Y10" s="843"/>
      <c r="Z10" s="843"/>
      <c r="AA10" s="843"/>
      <c r="AB10" s="843"/>
      <c r="AC10" s="843"/>
      <c r="AD10" s="843"/>
      <c r="AE10" s="843"/>
      <c r="AF10" s="811"/>
      <c r="AG10" s="855"/>
    </row>
    <row r="11" spans="1:33" ht="14.25">
      <c r="A11" s="783"/>
      <c r="B11" s="788"/>
      <c r="C11" s="793"/>
      <c r="D11" s="793"/>
      <c r="E11" s="793"/>
      <c r="F11" s="793"/>
      <c r="G11" s="793"/>
      <c r="H11" s="793"/>
      <c r="I11" s="793"/>
      <c r="J11" s="793"/>
      <c r="K11" s="801"/>
      <c r="L11" s="805"/>
      <c r="M11" s="805"/>
      <c r="N11" s="805"/>
      <c r="O11" s="817"/>
      <c r="P11" s="821"/>
      <c r="Q11" s="825"/>
      <c r="R11" s="829"/>
      <c r="S11" s="833"/>
      <c r="T11" s="837"/>
      <c r="U11" s="809"/>
      <c r="V11" s="844"/>
      <c r="W11" s="844"/>
      <c r="X11" s="844"/>
      <c r="Y11" s="844"/>
      <c r="Z11" s="844"/>
      <c r="AA11" s="844"/>
      <c r="AB11" s="844"/>
      <c r="AC11" s="844"/>
      <c r="AD11" s="844"/>
      <c r="AE11" s="844"/>
      <c r="AF11" s="844"/>
      <c r="AG11" s="856"/>
    </row>
    <row r="12" spans="1:33" ht="36.75"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30" t="s">
        <v>404</v>
      </c>
      <c r="S12" s="835" t="s">
        <v>94</v>
      </c>
      <c r="T12" s="839" t="e">
        <f>IF(P12="","",VLOOKUP(P12,'【参考】数式用'!$A$5:$H$34,MATCH(S12,'【参考】数式用'!$C$4:$E$4,0)+2,0))</f>
        <v>#REF!</v>
      </c>
      <c r="U12" s="65" t="s">
        <v>48</v>
      </c>
      <c r="V12" s="845">
        <v>3</v>
      </c>
      <c r="W12" s="145" t="s">
        <v>11</v>
      </c>
      <c r="X12" s="846">
        <v>4</v>
      </c>
      <c r="Y12" s="509" t="s">
        <v>105</v>
      </c>
      <c r="Z12" s="847">
        <v>4</v>
      </c>
      <c r="AA12" s="145" t="s">
        <v>11</v>
      </c>
      <c r="AB12" s="847">
        <v>3</v>
      </c>
      <c r="AC12" s="145" t="s">
        <v>6</v>
      </c>
      <c r="AD12" s="849" t="s">
        <v>43</v>
      </c>
      <c r="AE12" s="850">
        <f t="shared" ref="AE12:AE75" si="0">IF(AND(V12&gt;=1,X12&gt;=1,Z12&gt;=1,AB12&gt;=1),(Z12*12+AB12)-(V12*12+X12)+1,"")</f>
        <v>12</v>
      </c>
      <c r="AF12" s="220" t="s">
        <v>5</v>
      </c>
      <c r="AG12" s="857" t="str">
        <f t="shared" ref="AG12:AG75" si="1">IFERROR(ROUNDDOWN(Q12*T12,0)*AE12,"")</f>
        <v/>
      </c>
    </row>
    <row r="13" spans="1:33" ht="36.75" customHeight="1">
      <c r="A13" s="784">
        <f t="shared" ref="A13:A76" si="2">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30" t="s">
        <v>405</v>
      </c>
      <c r="S13" s="835" t="s">
        <v>63</v>
      </c>
      <c r="T13" s="839" t="e">
        <f>IF(P13="","",VLOOKUP(P13,'【参考】数式用'!$A$5:$H$34,MATCH(S13,'【参考】数式用'!$C$4:$E$4,0)+2,0))</f>
        <v>#REF!</v>
      </c>
      <c r="U13" s="65" t="s">
        <v>48</v>
      </c>
      <c r="V13" s="845">
        <v>3</v>
      </c>
      <c r="W13" s="145" t="s">
        <v>11</v>
      </c>
      <c r="X13" s="846">
        <v>4</v>
      </c>
      <c r="Y13" s="509" t="s">
        <v>105</v>
      </c>
      <c r="Z13" s="847">
        <v>4</v>
      </c>
      <c r="AA13" s="145" t="s">
        <v>11</v>
      </c>
      <c r="AB13" s="847">
        <v>3</v>
      </c>
      <c r="AC13" s="145" t="s">
        <v>6</v>
      </c>
      <c r="AD13" s="849" t="s">
        <v>43</v>
      </c>
      <c r="AE13" s="850">
        <f t="shared" si="0"/>
        <v>12</v>
      </c>
      <c r="AF13" s="220" t="s">
        <v>5</v>
      </c>
      <c r="AG13" s="857" t="str">
        <f t="shared" si="1"/>
        <v/>
      </c>
    </row>
    <row r="14" spans="1:33" ht="36.75" customHeight="1">
      <c r="A14" s="784">
        <f t="shared" si="2"/>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30" t="s">
        <v>404</v>
      </c>
      <c r="S14" s="835" t="s">
        <v>94</v>
      </c>
      <c r="T14" s="839" t="e">
        <f>IF(P14="","",VLOOKUP(P14,'【参考】数式用'!$A$5:$H$34,MATCH(S14,'【参考】数式用'!$C$4:$E$4,0)+2,0))</f>
        <v>#REF!</v>
      </c>
      <c r="U14" s="65" t="s">
        <v>48</v>
      </c>
      <c r="V14" s="845">
        <v>3</v>
      </c>
      <c r="W14" s="145" t="s">
        <v>11</v>
      </c>
      <c r="X14" s="846">
        <v>4</v>
      </c>
      <c r="Y14" s="509" t="s">
        <v>105</v>
      </c>
      <c r="Z14" s="847">
        <v>4</v>
      </c>
      <c r="AA14" s="145" t="s">
        <v>11</v>
      </c>
      <c r="AB14" s="847">
        <v>3</v>
      </c>
      <c r="AC14" s="145" t="s">
        <v>6</v>
      </c>
      <c r="AD14" s="849" t="s">
        <v>43</v>
      </c>
      <c r="AE14" s="850">
        <f t="shared" si="0"/>
        <v>12</v>
      </c>
      <c r="AF14" s="220" t="s">
        <v>5</v>
      </c>
      <c r="AG14" s="857" t="str">
        <f t="shared" si="1"/>
        <v/>
      </c>
    </row>
    <row r="15" spans="1:33" ht="36.75" customHeight="1">
      <c r="A15" s="784">
        <f t="shared" si="2"/>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30" t="s">
        <v>280</v>
      </c>
      <c r="S15" s="835" t="s">
        <v>94</v>
      </c>
      <c r="T15" s="839" t="e">
        <f>IF(P15="","",VLOOKUP(P15,'【参考】数式用'!$A$5:$H$34,MATCH(S15,'【参考】数式用'!$C$4:$E$4,0)+2,0))</f>
        <v>#REF!</v>
      </c>
      <c r="U15" s="65" t="s">
        <v>48</v>
      </c>
      <c r="V15" s="845">
        <v>3</v>
      </c>
      <c r="W15" s="145" t="s">
        <v>11</v>
      </c>
      <c r="X15" s="846">
        <v>4</v>
      </c>
      <c r="Y15" s="509" t="s">
        <v>105</v>
      </c>
      <c r="Z15" s="847">
        <v>4</v>
      </c>
      <c r="AA15" s="145" t="s">
        <v>11</v>
      </c>
      <c r="AB15" s="847">
        <v>3</v>
      </c>
      <c r="AC15" s="145" t="s">
        <v>6</v>
      </c>
      <c r="AD15" s="849" t="s">
        <v>43</v>
      </c>
      <c r="AE15" s="850">
        <f t="shared" si="0"/>
        <v>12</v>
      </c>
      <c r="AF15" s="220" t="s">
        <v>5</v>
      </c>
      <c r="AG15" s="857" t="str">
        <f t="shared" si="1"/>
        <v/>
      </c>
    </row>
    <row r="16" spans="1:33" ht="36.75" customHeight="1">
      <c r="A16" s="784">
        <f t="shared" si="2"/>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30" t="s">
        <v>404</v>
      </c>
      <c r="S16" s="835" t="s">
        <v>94</v>
      </c>
      <c r="T16" s="839" t="e">
        <f>IF(P16="","",VLOOKUP(P16,'【参考】数式用'!$A$5:$H$34,MATCH(S16,'【参考】数式用'!$C$4:$E$4,0)+2,0))</f>
        <v>#REF!</v>
      </c>
      <c r="U16" s="65" t="s">
        <v>48</v>
      </c>
      <c r="V16" s="845">
        <v>3</v>
      </c>
      <c r="W16" s="145" t="s">
        <v>11</v>
      </c>
      <c r="X16" s="846">
        <v>4</v>
      </c>
      <c r="Y16" s="509" t="s">
        <v>105</v>
      </c>
      <c r="Z16" s="847">
        <v>4</v>
      </c>
      <c r="AA16" s="145" t="s">
        <v>11</v>
      </c>
      <c r="AB16" s="847">
        <v>3</v>
      </c>
      <c r="AC16" s="145" t="s">
        <v>6</v>
      </c>
      <c r="AD16" s="849" t="s">
        <v>43</v>
      </c>
      <c r="AE16" s="850">
        <f t="shared" si="0"/>
        <v>12</v>
      </c>
      <c r="AF16" s="220" t="s">
        <v>5</v>
      </c>
      <c r="AG16" s="857" t="str">
        <f t="shared" si="1"/>
        <v/>
      </c>
    </row>
    <row r="17" spans="1:33" ht="36.75" customHeight="1">
      <c r="A17" s="784">
        <f t="shared" si="2"/>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30" t="s">
        <v>404</v>
      </c>
      <c r="S17" s="835" t="s">
        <v>94</v>
      </c>
      <c r="T17" s="839" t="e">
        <f>IF(P17="","",VLOOKUP(P17,'【参考】数式用'!$A$5:$H$34,MATCH(S17,'【参考】数式用'!$C$4:$E$4,0)+2,0))</f>
        <v>#REF!</v>
      </c>
      <c r="U17" s="65" t="s">
        <v>181</v>
      </c>
      <c r="V17" s="845">
        <v>3</v>
      </c>
      <c r="W17" s="145" t="s">
        <v>11</v>
      </c>
      <c r="X17" s="846">
        <v>4</v>
      </c>
      <c r="Y17" s="509" t="s">
        <v>170</v>
      </c>
      <c r="Z17" s="847">
        <v>4</v>
      </c>
      <c r="AA17" s="145" t="s">
        <v>11</v>
      </c>
      <c r="AB17" s="847">
        <v>3</v>
      </c>
      <c r="AC17" s="145" t="s">
        <v>29</v>
      </c>
      <c r="AD17" s="849" t="s">
        <v>43</v>
      </c>
      <c r="AE17" s="850">
        <f t="shared" si="0"/>
        <v>12</v>
      </c>
      <c r="AF17" s="220" t="s">
        <v>182</v>
      </c>
      <c r="AG17" s="857" t="str">
        <f t="shared" si="1"/>
        <v/>
      </c>
    </row>
    <row r="18" spans="1:33" ht="36.75" customHeight="1">
      <c r="A18" s="784">
        <f t="shared" si="2"/>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30"/>
      <c r="S18" s="835"/>
      <c r="T18" s="839" t="e">
        <f>IF(P18="","",VLOOKUP(P18,'【参考】数式用'!$A$5:$H$34,MATCH(S18,'【参考】数式用'!$C$4:$E$4,0)+2,0))</f>
        <v>#REF!</v>
      </c>
      <c r="U18" s="65" t="s">
        <v>181</v>
      </c>
      <c r="V18" s="845"/>
      <c r="W18" s="145" t="s">
        <v>11</v>
      </c>
      <c r="X18" s="846"/>
      <c r="Y18" s="509" t="s">
        <v>170</v>
      </c>
      <c r="Z18" s="847"/>
      <c r="AA18" s="145" t="s">
        <v>11</v>
      </c>
      <c r="AB18" s="847"/>
      <c r="AC18" s="145" t="s">
        <v>29</v>
      </c>
      <c r="AD18" s="849" t="s">
        <v>43</v>
      </c>
      <c r="AE18" s="850" t="str">
        <f t="shared" si="0"/>
        <v/>
      </c>
      <c r="AF18" s="220" t="s">
        <v>182</v>
      </c>
      <c r="AG18" s="857" t="str">
        <f t="shared" si="1"/>
        <v/>
      </c>
    </row>
    <row r="19" spans="1:33" ht="36.75" customHeight="1">
      <c r="A19" s="784">
        <f t="shared" si="2"/>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30"/>
      <c r="S19" s="835"/>
      <c r="T19" s="839" t="e">
        <f>IF(P19="","",VLOOKUP(P19,'【参考】数式用'!$A$5:$H$34,MATCH(S19,'【参考】数式用'!$C$4:$E$4,0)+2,0))</f>
        <v>#REF!</v>
      </c>
      <c r="U19" s="65" t="s">
        <v>181</v>
      </c>
      <c r="V19" s="845"/>
      <c r="W19" s="145" t="s">
        <v>11</v>
      </c>
      <c r="X19" s="846"/>
      <c r="Y19" s="509" t="s">
        <v>170</v>
      </c>
      <c r="Z19" s="847"/>
      <c r="AA19" s="145" t="s">
        <v>11</v>
      </c>
      <c r="AB19" s="847"/>
      <c r="AC19" s="145" t="s">
        <v>29</v>
      </c>
      <c r="AD19" s="849" t="s">
        <v>43</v>
      </c>
      <c r="AE19" s="850" t="str">
        <f t="shared" si="0"/>
        <v/>
      </c>
      <c r="AF19" s="220" t="s">
        <v>182</v>
      </c>
      <c r="AG19" s="857" t="str">
        <f t="shared" si="1"/>
        <v/>
      </c>
    </row>
    <row r="20" spans="1:33" ht="36.75" customHeight="1">
      <c r="A20" s="784">
        <f t="shared" si="2"/>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30"/>
      <c r="S20" s="835"/>
      <c r="T20" s="839" t="e">
        <f>IF(P20="","",VLOOKUP(P20,'【参考】数式用'!$A$5:$H$34,MATCH(S20,'【参考】数式用'!$C$4:$E$4,0)+2,0))</f>
        <v>#REF!</v>
      </c>
      <c r="U20" s="65" t="s">
        <v>181</v>
      </c>
      <c r="V20" s="845"/>
      <c r="W20" s="145" t="s">
        <v>11</v>
      </c>
      <c r="X20" s="846"/>
      <c r="Y20" s="509" t="s">
        <v>170</v>
      </c>
      <c r="Z20" s="847"/>
      <c r="AA20" s="145" t="s">
        <v>11</v>
      </c>
      <c r="AB20" s="847"/>
      <c r="AC20" s="145" t="s">
        <v>29</v>
      </c>
      <c r="AD20" s="849" t="s">
        <v>43</v>
      </c>
      <c r="AE20" s="850" t="str">
        <f t="shared" si="0"/>
        <v/>
      </c>
      <c r="AF20" s="220" t="s">
        <v>182</v>
      </c>
      <c r="AG20" s="857" t="str">
        <f t="shared" si="1"/>
        <v/>
      </c>
    </row>
    <row r="21" spans="1:33" ht="36.75" customHeight="1">
      <c r="A21" s="784">
        <f t="shared" si="2"/>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30"/>
      <c r="S21" s="835"/>
      <c r="T21" s="839" t="e">
        <f>IF(P21="","",VLOOKUP(P21,'【参考】数式用'!$A$5:$H$34,MATCH(S21,'【参考】数式用'!$C$4:$E$4,0)+2,0))</f>
        <v>#REF!</v>
      </c>
      <c r="U21" s="65" t="s">
        <v>181</v>
      </c>
      <c r="V21" s="845"/>
      <c r="W21" s="145" t="s">
        <v>11</v>
      </c>
      <c r="X21" s="846"/>
      <c r="Y21" s="509" t="s">
        <v>170</v>
      </c>
      <c r="Z21" s="847"/>
      <c r="AA21" s="145" t="s">
        <v>11</v>
      </c>
      <c r="AB21" s="847"/>
      <c r="AC21" s="145" t="s">
        <v>29</v>
      </c>
      <c r="AD21" s="849" t="s">
        <v>43</v>
      </c>
      <c r="AE21" s="850" t="str">
        <f t="shared" si="0"/>
        <v/>
      </c>
      <c r="AF21" s="220" t="s">
        <v>182</v>
      </c>
      <c r="AG21" s="857" t="str">
        <f t="shared" si="1"/>
        <v/>
      </c>
    </row>
    <row r="22" spans="1:33" ht="36.75" customHeight="1">
      <c r="A22" s="784">
        <f t="shared" si="2"/>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30"/>
      <c r="S22" s="835"/>
      <c r="T22" s="839" t="e">
        <f>IF(P22="","",VLOOKUP(P22,'【参考】数式用'!$A$5:$H$34,MATCH(S22,'【参考】数式用'!$C$4:$E$4,0)+2,0))</f>
        <v>#REF!</v>
      </c>
      <c r="U22" s="65" t="s">
        <v>181</v>
      </c>
      <c r="V22" s="845"/>
      <c r="W22" s="145" t="s">
        <v>11</v>
      </c>
      <c r="X22" s="846"/>
      <c r="Y22" s="509" t="s">
        <v>170</v>
      </c>
      <c r="Z22" s="847"/>
      <c r="AA22" s="145" t="s">
        <v>11</v>
      </c>
      <c r="AB22" s="847"/>
      <c r="AC22" s="145" t="s">
        <v>29</v>
      </c>
      <c r="AD22" s="849" t="s">
        <v>43</v>
      </c>
      <c r="AE22" s="850" t="str">
        <f t="shared" si="0"/>
        <v/>
      </c>
      <c r="AF22" s="220" t="s">
        <v>182</v>
      </c>
      <c r="AG22" s="857" t="str">
        <f t="shared" si="1"/>
        <v/>
      </c>
    </row>
    <row r="23" spans="1:33" ht="36.75" customHeight="1">
      <c r="A23" s="784">
        <f t="shared" si="2"/>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30"/>
      <c r="S23" s="835"/>
      <c r="T23" s="839" t="e">
        <f>IF(P23="","",VLOOKUP(P23,'【参考】数式用'!$A$5:$H$34,MATCH(S23,'【参考】数式用'!$C$4:$E$4,0)+2,0))</f>
        <v>#REF!</v>
      </c>
      <c r="U23" s="65" t="s">
        <v>181</v>
      </c>
      <c r="V23" s="845"/>
      <c r="W23" s="145" t="s">
        <v>11</v>
      </c>
      <c r="X23" s="846"/>
      <c r="Y23" s="509" t="s">
        <v>170</v>
      </c>
      <c r="Z23" s="847"/>
      <c r="AA23" s="145" t="s">
        <v>11</v>
      </c>
      <c r="AB23" s="847"/>
      <c r="AC23" s="145" t="s">
        <v>29</v>
      </c>
      <c r="AD23" s="849" t="s">
        <v>43</v>
      </c>
      <c r="AE23" s="850" t="str">
        <f t="shared" si="0"/>
        <v/>
      </c>
      <c r="AF23" s="220" t="s">
        <v>182</v>
      </c>
      <c r="AG23" s="857" t="str">
        <f t="shared" si="1"/>
        <v/>
      </c>
    </row>
    <row r="24" spans="1:33" ht="36.75" customHeight="1">
      <c r="A24" s="784">
        <f t="shared" si="2"/>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30"/>
      <c r="S24" s="835"/>
      <c r="T24" s="839" t="e">
        <f>IF(P24="","",VLOOKUP(P24,'【参考】数式用'!$A$5:$H$34,MATCH(S24,'【参考】数式用'!$C$4:$E$4,0)+2,0))</f>
        <v>#REF!</v>
      </c>
      <c r="U24" s="65" t="s">
        <v>181</v>
      </c>
      <c r="V24" s="845"/>
      <c r="W24" s="145" t="s">
        <v>11</v>
      </c>
      <c r="X24" s="846"/>
      <c r="Y24" s="509" t="s">
        <v>170</v>
      </c>
      <c r="Z24" s="847"/>
      <c r="AA24" s="145" t="s">
        <v>11</v>
      </c>
      <c r="AB24" s="847"/>
      <c r="AC24" s="145" t="s">
        <v>29</v>
      </c>
      <c r="AD24" s="849" t="s">
        <v>43</v>
      </c>
      <c r="AE24" s="850" t="str">
        <f t="shared" si="0"/>
        <v/>
      </c>
      <c r="AF24" s="220" t="s">
        <v>182</v>
      </c>
      <c r="AG24" s="857" t="str">
        <f t="shared" si="1"/>
        <v/>
      </c>
    </row>
    <row r="25" spans="1:33" ht="36.75" customHeight="1">
      <c r="A25" s="784">
        <f t="shared" si="2"/>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30"/>
      <c r="S25" s="835"/>
      <c r="T25" s="839" t="e">
        <f>IF(P25="","",VLOOKUP(P25,'【参考】数式用'!$A$5:$H$34,MATCH(S25,'【参考】数式用'!$C$4:$E$4,0)+2,0))</f>
        <v>#REF!</v>
      </c>
      <c r="U25" s="65" t="s">
        <v>181</v>
      </c>
      <c r="V25" s="845"/>
      <c r="W25" s="145" t="s">
        <v>11</v>
      </c>
      <c r="X25" s="846"/>
      <c r="Y25" s="509" t="s">
        <v>170</v>
      </c>
      <c r="Z25" s="847"/>
      <c r="AA25" s="145" t="s">
        <v>11</v>
      </c>
      <c r="AB25" s="847"/>
      <c r="AC25" s="145" t="s">
        <v>29</v>
      </c>
      <c r="AD25" s="849" t="s">
        <v>43</v>
      </c>
      <c r="AE25" s="850" t="str">
        <f t="shared" si="0"/>
        <v/>
      </c>
      <c r="AF25" s="220" t="s">
        <v>182</v>
      </c>
      <c r="AG25" s="857" t="str">
        <f t="shared" si="1"/>
        <v/>
      </c>
    </row>
    <row r="26" spans="1:33" ht="36.75" customHeight="1">
      <c r="A26" s="784">
        <f t="shared" si="2"/>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30"/>
      <c r="S26" s="835"/>
      <c r="T26" s="839" t="e">
        <f>IF(P26="","",VLOOKUP(P26,'【参考】数式用'!$A$5:$H$34,MATCH(S26,'【参考】数式用'!$C$4:$E$4,0)+2,0))</f>
        <v>#REF!</v>
      </c>
      <c r="U26" s="65" t="s">
        <v>181</v>
      </c>
      <c r="V26" s="845"/>
      <c r="W26" s="145" t="s">
        <v>11</v>
      </c>
      <c r="X26" s="846"/>
      <c r="Y26" s="509" t="s">
        <v>170</v>
      </c>
      <c r="Z26" s="847"/>
      <c r="AA26" s="145" t="s">
        <v>11</v>
      </c>
      <c r="AB26" s="847"/>
      <c r="AC26" s="145" t="s">
        <v>29</v>
      </c>
      <c r="AD26" s="849" t="s">
        <v>43</v>
      </c>
      <c r="AE26" s="850" t="str">
        <f t="shared" si="0"/>
        <v/>
      </c>
      <c r="AF26" s="220" t="s">
        <v>182</v>
      </c>
      <c r="AG26" s="857" t="str">
        <f t="shared" si="1"/>
        <v/>
      </c>
    </row>
    <row r="27" spans="1:33" ht="36.75" customHeight="1">
      <c r="A27" s="784">
        <f t="shared" si="2"/>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30"/>
      <c r="S27" s="835"/>
      <c r="T27" s="839" t="e">
        <f>IF(P27="","",VLOOKUP(P27,'【参考】数式用'!$A$5:$H$34,MATCH(S27,'【参考】数式用'!$C$4:$E$4,0)+2,0))</f>
        <v>#REF!</v>
      </c>
      <c r="U27" s="65" t="s">
        <v>181</v>
      </c>
      <c r="V27" s="845"/>
      <c r="W27" s="145" t="s">
        <v>11</v>
      </c>
      <c r="X27" s="846"/>
      <c r="Y27" s="509" t="s">
        <v>170</v>
      </c>
      <c r="Z27" s="847"/>
      <c r="AA27" s="145" t="s">
        <v>11</v>
      </c>
      <c r="AB27" s="847"/>
      <c r="AC27" s="145" t="s">
        <v>29</v>
      </c>
      <c r="AD27" s="849" t="s">
        <v>43</v>
      </c>
      <c r="AE27" s="850" t="str">
        <f t="shared" si="0"/>
        <v/>
      </c>
      <c r="AF27" s="220" t="s">
        <v>182</v>
      </c>
      <c r="AG27" s="857" t="str">
        <f t="shared" si="1"/>
        <v/>
      </c>
    </row>
    <row r="28" spans="1:33" ht="36.75" customHeight="1">
      <c r="A28" s="784">
        <f t="shared" si="2"/>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30"/>
      <c r="S28" s="835"/>
      <c r="T28" s="839" t="e">
        <f>IF(P28="","",VLOOKUP(P28,'【参考】数式用'!$A$5:$H$34,MATCH(S28,'【参考】数式用'!$C$4:$E$4,0)+2,0))</f>
        <v>#REF!</v>
      </c>
      <c r="U28" s="65" t="s">
        <v>181</v>
      </c>
      <c r="V28" s="845"/>
      <c r="W28" s="145" t="s">
        <v>11</v>
      </c>
      <c r="X28" s="846"/>
      <c r="Y28" s="509" t="s">
        <v>170</v>
      </c>
      <c r="Z28" s="847"/>
      <c r="AA28" s="145" t="s">
        <v>11</v>
      </c>
      <c r="AB28" s="847"/>
      <c r="AC28" s="145" t="s">
        <v>29</v>
      </c>
      <c r="AD28" s="849" t="s">
        <v>43</v>
      </c>
      <c r="AE28" s="850" t="str">
        <f t="shared" si="0"/>
        <v/>
      </c>
      <c r="AF28" s="220" t="s">
        <v>182</v>
      </c>
      <c r="AG28" s="857" t="str">
        <f t="shared" si="1"/>
        <v/>
      </c>
    </row>
    <row r="29" spans="1:33" ht="36.75" customHeight="1">
      <c r="A29" s="784">
        <f t="shared" si="2"/>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30"/>
      <c r="S29" s="835"/>
      <c r="T29" s="839" t="e">
        <f>IF(P29="","",VLOOKUP(P29,'【参考】数式用'!$A$5:$H$34,MATCH(S29,'【参考】数式用'!$C$4:$E$4,0)+2,0))</f>
        <v>#REF!</v>
      </c>
      <c r="U29" s="65" t="s">
        <v>181</v>
      </c>
      <c r="V29" s="845"/>
      <c r="W29" s="145" t="s">
        <v>11</v>
      </c>
      <c r="X29" s="846"/>
      <c r="Y29" s="509" t="s">
        <v>170</v>
      </c>
      <c r="Z29" s="847"/>
      <c r="AA29" s="145" t="s">
        <v>11</v>
      </c>
      <c r="AB29" s="847"/>
      <c r="AC29" s="145" t="s">
        <v>29</v>
      </c>
      <c r="AD29" s="849" t="s">
        <v>43</v>
      </c>
      <c r="AE29" s="850" t="str">
        <f t="shared" si="0"/>
        <v/>
      </c>
      <c r="AF29" s="220" t="s">
        <v>182</v>
      </c>
      <c r="AG29" s="857" t="str">
        <f t="shared" si="1"/>
        <v/>
      </c>
    </row>
    <row r="30" spans="1:33" ht="36.75" customHeight="1">
      <c r="A30" s="784">
        <f t="shared" si="2"/>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30"/>
      <c r="S30" s="835"/>
      <c r="T30" s="839" t="e">
        <f>IF(P30="","",VLOOKUP(P30,'【参考】数式用'!$A$5:$H$34,MATCH(S30,'【参考】数式用'!$C$4:$E$4,0)+2,0))</f>
        <v>#REF!</v>
      </c>
      <c r="U30" s="65" t="s">
        <v>181</v>
      </c>
      <c r="V30" s="845"/>
      <c r="W30" s="145" t="s">
        <v>11</v>
      </c>
      <c r="X30" s="846"/>
      <c r="Y30" s="509" t="s">
        <v>170</v>
      </c>
      <c r="Z30" s="847"/>
      <c r="AA30" s="145" t="s">
        <v>11</v>
      </c>
      <c r="AB30" s="847"/>
      <c r="AC30" s="145" t="s">
        <v>29</v>
      </c>
      <c r="AD30" s="849" t="s">
        <v>43</v>
      </c>
      <c r="AE30" s="850" t="str">
        <f t="shared" si="0"/>
        <v/>
      </c>
      <c r="AF30" s="220" t="s">
        <v>182</v>
      </c>
      <c r="AG30" s="857" t="str">
        <f t="shared" si="1"/>
        <v/>
      </c>
    </row>
    <row r="31" spans="1:33" ht="36.75" customHeight="1">
      <c r="A31" s="784">
        <f t="shared" si="2"/>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30"/>
      <c r="S31" s="835"/>
      <c r="T31" s="839" t="e">
        <f>IF(P31="","",VLOOKUP(P31,'【参考】数式用'!$A$5:$H$34,MATCH(S31,'【参考】数式用'!$C$4:$E$4,0)+2,0))</f>
        <v>#REF!</v>
      </c>
      <c r="U31" s="65" t="s">
        <v>181</v>
      </c>
      <c r="V31" s="845"/>
      <c r="W31" s="145" t="s">
        <v>11</v>
      </c>
      <c r="X31" s="846"/>
      <c r="Y31" s="509" t="s">
        <v>170</v>
      </c>
      <c r="Z31" s="847"/>
      <c r="AA31" s="145" t="s">
        <v>11</v>
      </c>
      <c r="AB31" s="847"/>
      <c r="AC31" s="145" t="s">
        <v>29</v>
      </c>
      <c r="AD31" s="849" t="s">
        <v>43</v>
      </c>
      <c r="AE31" s="850" t="str">
        <f t="shared" si="0"/>
        <v/>
      </c>
      <c r="AF31" s="220" t="s">
        <v>182</v>
      </c>
      <c r="AG31" s="857" t="str">
        <f t="shared" si="1"/>
        <v/>
      </c>
    </row>
    <row r="32" spans="1:33" ht="36.75" customHeight="1">
      <c r="A32" s="784">
        <f t="shared" si="2"/>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30"/>
      <c r="S32" s="835"/>
      <c r="T32" s="839" t="e">
        <f>IF(P32="","",VLOOKUP(P32,'【参考】数式用'!$A$5:$H$34,MATCH(S32,'【参考】数式用'!$C$4:$E$4,0)+2,0))</f>
        <v>#REF!</v>
      </c>
      <c r="U32" s="65" t="s">
        <v>181</v>
      </c>
      <c r="V32" s="845"/>
      <c r="W32" s="145" t="s">
        <v>11</v>
      </c>
      <c r="X32" s="846"/>
      <c r="Y32" s="509" t="s">
        <v>170</v>
      </c>
      <c r="Z32" s="847"/>
      <c r="AA32" s="145" t="s">
        <v>11</v>
      </c>
      <c r="AB32" s="847"/>
      <c r="AC32" s="145" t="s">
        <v>29</v>
      </c>
      <c r="AD32" s="849" t="s">
        <v>43</v>
      </c>
      <c r="AE32" s="850" t="str">
        <f t="shared" si="0"/>
        <v/>
      </c>
      <c r="AF32" s="220" t="s">
        <v>182</v>
      </c>
      <c r="AG32" s="857" t="str">
        <f t="shared" si="1"/>
        <v/>
      </c>
    </row>
    <row r="33" spans="1:33" ht="36.75" customHeight="1">
      <c r="A33" s="784">
        <f t="shared" si="2"/>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30"/>
      <c r="S33" s="835"/>
      <c r="T33" s="839" t="e">
        <f>IF(P33="","",VLOOKUP(P33,'【参考】数式用'!$A$5:$H$34,MATCH(S33,'【参考】数式用'!$C$4:$E$4,0)+2,0))</f>
        <v>#REF!</v>
      </c>
      <c r="U33" s="65" t="s">
        <v>181</v>
      </c>
      <c r="V33" s="845"/>
      <c r="W33" s="145" t="s">
        <v>11</v>
      </c>
      <c r="X33" s="846"/>
      <c r="Y33" s="509" t="s">
        <v>170</v>
      </c>
      <c r="Z33" s="847"/>
      <c r="AA33" s="145" t="s">
        <v>11</v>
      </c>
      <c r="AB33" s="847"/>
      <c r="AC33" s="145" t="s">
        <v>29</v>
      </c>
      <c r="AD33" s="849" t="s">
        <v>43</v>
      </c>
      <c r="AE33" s="850" t="str">
        <f t="shared" si="0"/>
        <v/>
      </c>
      <c r="AF33" s="220" t="s">
        <v>182</v>
      </c>
      <c r="AG33" s="857" t="str">
        <f t="shared" si="1"/>
        <v/>
      </c>
    </row>
    <row r="34" spans="1:33" ht="36.75" customHeight="1">
      <c r="A34" s="784">
        <f t="shared" si="2"/>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30"/>
      <c r="S34" s="835"/>
      <c r="T34" s="839" t="e">
        <f>IF(P34="","",VLOOKUP(P34,'【参考】数式用'!$A$5:$H$34,MATCH(S34,'【参考】数式用'!$C$4:$E$4,0)+2,0))</f>
        <v>#REF!</v>
      </c>
      <c r="U34" s="65" t="s">
        <v>181</v>
      </c>
      <c r="V34" s="845"/>
      <c r="W34" s="145" t="s">
        <v>11</v>
      </c>
      <c r="X34" s="846"/>
      <c r="Y34" s="509" t="s">
        <v>170</v>
      </c>
      <c r="Z34" s="847"/>
      <c r="AA34" s="145" t="s">
        <v>11</v>
      </c>
      <c r="AB34" s="847"/>
      <c r="AC34" s="145" t="s">
        <v>29</v>
      </c>
      <c r="AD34" s="849" t="s">
        <v>43</v>
      </c>
      <c r="AE34" s="850" t="str">
        <f t="shared" si="0"/>
        <v/>
      </c>
      <c r="AF34" s="220" t="s">
        <v>182</v>
      </c>
      <c r="AG34" s="857" t="str">
        <f t="shared" si="1"/>
        <v/>
      </c>
    </row>
    <row r="35" spans="1:33" ht="36.75" customHeight="1">
      <c r="A35" s="784">
        <f t="shared" si="2"/>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30"/>
      <c r="S35" s="835"/>
      <c r="T35" s="839" t="e">
        <f>IF(P35="","",VLOOKUP(P35,'【参考】数式用'!$A$5:$H$34,MATCH(S35,'【参考】数式用'!$C$4:$E$4,0)+2,0))</f>
        <v>#REF!</v>
      </c>
      <c r="U35" s="65" t="s">
        <v>181</v>
      </c>
      <c r="V35" s="845"/>
      <c r="W35" s="145" t="s">
        <v>11</v>
      </c>
      <c r="X35" s="846"/>
      <c r="Y35" s="509" t="s">
        <v>170</v>
      </c>
      <c r="Z35" s="847"/>
      <c r="AA35" s="145" t="s">
        <v>11</v>
      </c>
      <c r="AB35" s="847"/>
      <c r="AC35" s="145" t="s">
        <v>29</v>
      </c>
      <c r="AD35" s="849" t="s">
        <v>43</v>
      </c>
      <c r="AE35" s="850" t="str">
        <f t="shared" si="0"/>
        <v/>
      </c>
      <c r="AF35" s="220" t="s">
        <v>182</v>
      </c>
      <c r="AG35" s="857" t="str">
        <f t="shared" si="1"/>
        <v/>
      </c>
    </row>
    <row r="36" spans="1:33" ht="36.75" customHeight="1">
      <c r="A36" s="784">
        <f t="shared" si="2"/>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30"/>
      <c r="S36" s="835"/>
      <c r="T36" s="839" t="e">
        <f>IF(P36="","",VLOOKUP(P36,'【参考】数式用'!$A$5:$H$34,MATCH(S36,'【参考】数式用'!$C$4:$E$4,0)+2,0))</f>
        <v>#REF!</v>
      </c>
      <c r="U36" s="65" t="s">
        <v>181</v>
      </c>
      <c r="V36" s="845"/>
      <c r="W36" s="145" t="s">
        <v>11</v>
      </c>
      <c r="X36" s="846"/>
      <c r="Y36" s="509" t="s">
        <v>170</v>
      </c>
      <c r="Z36" s="847"/>
      <c r="AA36" s="145" t="s">
        <v>11</v>
      </c>
      <c r="AB36" s="847"/>
      <c r="AC36" s="145" t="s">
        <v>29</v>
      </c>
      <c r="AD36" s="849" t="s">
        <v>43</v>
      </c>
      <c r="AE36" s="850" t="str">
        <f t="shared" si="0"/>
        <v/>
      </c>
      <c r="AF36" s="220" t="s">
        <v>182</v>
      </c>
      <c r="AG36" s="857" t="str">
        <f t="shared" si="1"/>
        <v/>
      </c>
    </row>
    <row r="37" spans="1:33" ht="36.75" customHeight="1">
      <c r="A37" s="784">
        <f t="shared" si="2"/>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30"/>
      <c r="S37" s="835"/>
      <c r="T37" s="839" t="e">
        <f>IF(P37="","",VLOOKUP(P37,'【参考】数式用'!$A$5:$H$34,MATCH(S37,'【参考】数式用'!$C$4:$E$4,0)+2,0))</f>
        <v>#REF!</v>
      </c>
      <c r="U37" s="65" t="s">
        <v>181</v>
      </c>
      <c r="V37" s="845"/>
      <c r="W37" s="145" t="s">
        <v>11</v>
      </c>
      <c r="X37" s="846"/>
      <c r="Y37" s="509" t="s">
        <v>170</v>
      </c>
      <c r="Z37" s="847"/>
      <c r="AA37" s="145" t="s">
        <v>11</v>
      </c>
      <c r="AB37" s="847"/>
      <c r="AC37" s="145" t="s">
        <v>29</v>
      </c>
      <c r="AD37" s="849" t="s">
        <v>43</v>
      </c>
      <c r="AE37" s="850" t="str">
        <f t="shared" si="0"/>
        <v/>
      </c>
      <c r="AF37" s="220" t="s">
        <v>182</v>
      </c>
      <c r="AG37" s="857" t="str">
        <f t="shared" si="1"/>
        <v/>
      </c>
    </row>
    <row r="38" spans="1:33" ht="36.75" customHeight="1">
      <c r="A38" s="784">
        <f t="shared" si="2"/>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30"/>
      <c r="S38" s="835"/>
      <c r="T38" s="839" t="e">
        <f>IF(P38="","",VLOOKUP(P38,'【参考】数式用'!$A$5:$H$34,MATCH(S38,'【参考】数式用'!$C$4:$E$4,0)+2,0))</f>
        <v>#REF!</v>
      </c>
      <c r="U38" s="65" t="s">
        <v>181</v>
      </c>
      <c r="V38" s="845"/>
      <c r="W38" s="145" t="s">
        <v>11</v>
      </c>
      <c r="X38" s="846"/>
      <c r="Y38" s="509" t="s">
        <v>170</v>
      </c>
      <c r="Z38" s="847"/>
      <c r="AA38" s="145" t="s">
        <v>11</v>
      </c>
      <c r="AB38" s="847"/>
      <c r="AC38" s="145" t="s">
        <v>29</v>
      </c>
      <c r="AD38" s="849" t="s">
        <v>43</v>
      </c>
      <c r="AE38" s="850" t="str">
        <f t="shared" si="0"/>
        <v/>
      </c>
      <c r="AF38" s="220" t="s">
        <v>182</v>
      </c>
      <c r="AG38" s="857" t="str">
        <f t="shared" si="1"/>
        <v/>
      </c>
    </row>
    <row r="39" spans="1:33" ht="36.75" customHeight="1">
      <c r="A39" s="784">
        <f t="shared" si="2"/>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30"/>
      <c r="S39" s="835"/>
      <c r="T39" s="839" t="e">
        <f>IF(P39="","",VLOOKUP(P39,'【参考】数式用'!$A$5:$H$34,MATCH(S39,'【参考】数式用'!$C$4:$E$4,0)+2,0))</f>
        <v>#REF!</v>
      </c>
      <c r="U39" s="65" t="s">
        <v>181</v>
      </c>
      <c r="V39" s="845"/>
      <c r="W39" s="145" t="s">
        <v>11</v>
      </c>
      <c r="X39" s="846"/>
      <c r="Y39" s="509" t="s">
        <v>170</v>
      </c>
      <c r="Z39" s="847"/>
      <c r="AA39" s="145" t="s">
        <v>11</v>
      </c>
      <c r="AB39" s="847"/>
      <c r="AC39" s="145" t="s">
        <v>29</v>
      </c>
      <c r="AD39" s="849" t="s">
        <v>43</v>
      </c>
      <c r="AE39" s="850" t="str">
        <f t="shared" si="0"/>
        <v/>
      </c>
      <c r="AF39" s="220" t="s">
        <v>182</v>
      </c>
      <c r="AG39" s="857" t="str">
        <f t="shared" si="1"/>
        <v/>
      </c>
    </row>
    <row r="40" spans="1:33" ht="36.75" customHeight="1">
      <c r="A40" s="784">
        <f t="shared" si="2"/>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30"/>
      <c r="S40" s="835"/>
      <c r="T40" s="839" t="e">
        <f>IF(P40="","",VLOOKUP(P40,'【参考】数式用'!$A$5:$H$34,MATCH(S40,'【参考】数式用'!$C$4:$E$4,0)+2,0))</f>
        <v>#REF!</v>
      </c>
      <c r="U40" s="65" t="s">
        <v>181</v>
      </c>
      <c r="V40" s="845"/>
      <c r="W40" s="145" t="s">
        <v>11</v>
      </c>
      <c r="X40" s="846"/>
      <c r="Y40" s="509" t="s">
        <v>170</v>
      </c>
      <c r="Z40" s="847"/>
      <c r="AA40" s="145" t="s">
        <v>11</v>
      </c>
      <c r="AB40" s="847"/>
      <c r="AC40" s="145" t="s">
        <v>29</v>
      </c>
      <c r="AD40" s="849" t="s">
        <v>43</v>
      </c>
      <c r="AE40" s="850" t="str">
        <f t="shared" si="0"/>
        <v/>
      </c>
      <c r="AF40" s="220" t="s">
        <v>182</v>
      </c>
      <c r="AG40" s="857" t="str">
        <f t="shared" si="1"/>
        <v/>
      </c>
    </row>
    <row r="41" spans="1:33" ht="36.75" customHeight="1">
      <c r="A41" s="784">
        <f t="shared" si="2"/>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30"/>
      <c r="S41" s="835"/>
      <c r="T41" s="839" t="e">
        <f>IF(P41="","",VLOOKUP(P41,'【参考】数式用'!$A$5:$H$34,MATCH(S41,'【参考】数式用'!$C$4:$E$4,0)+2,0))</f>
        <v>#REF!</v>
      </c>
      <c r="U41" s="65" t="s">
        <v>181</v>
      </c>
      <c r="V41" s="845"/>
      <c r="W41" s="145" t="s">
        <v>11</v>
      </c>
      <c r="X41" s="846"/>
      <c r="Y41" s="509" t="s">
        <v>170</v>
      </c>
      <c r="Z41" s="847"/>
      <c r="AA41" s="145" t="s">
        <v>11</v>
      </c>
      <c r="AB41" s="847"/>
      <c r="AC41" s="145" t="s">
        <v>29</v>
      </c>
      <c r="AD41" s="849" t="s">
        <v>43</v>
      </c>
      <c r="AE41" s="850" t="str">
        <f t="shared" si="0"/>
        <v/>
      </c>
      <c r="AF41" s="220" t="s">
        <v>182</v>
      </c>
      <c r="AG41" s="857" t="str">
        <f t="shared" si="1"/>
        <v/>
      </c>
    </row>
    <row r="42" spans="1:33" ht="36.75" customHeight="1">
      <c r="A42" s="784">
        <f t="shared" si="2"/>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30"/>
      <c r="S42" s="835"/>
      <c r="T42" s="839" t="e">
        <f>IF(P42="","",VLOOKUP(P42,'【参考】数式用'!$A$5:$H$34,MATCH(S42,'【参考】数式用'!$C$4:$E$4,0)+2,0))</f>
        <v>#REF!</v>
      </c>
      <c r="U42" s="65" t="s">
        <v>181</v>
      </c>
      <c r="V42" s="845"/>
      <c r="W42" s="145" t="s">
        <v>11</v>
      </c>
      <c r="X42" s="846"/>
      <c r="Y42" s="509" t="s">
        <v>170</v>
      </c>
      <c r="Z42" s="847"/>
      <c r="AA42" s="145" t="s">
        <v>11</v>
      </c>
      <c r="AB42" s="847"/>
      <c r="AC42" s="145" t="s">
        <v>29</v>
      </c>
      <c r="AD42" s="849" t="s">
        <v>43</v>
      </c>
      <c r="AE42" s="850" t="str">
        <f t="shared" si="0"/>
        <v/>
      </c>
      <c r="AF42" s="220" t="s">
        <v>182</v>
      </c>
      <c r="AG42" s="857" t="str">
        <f t="shared" si="1"/>
        <v/>
      </c>
    </row>
    <row r="43" spans="1:33" ht="36.75" customHeight="1">
      <c r="A43" s="784">
        <f t="shared" si="2"/>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30"/>
      <c r="S43" s="835"/>
      <c r="T43" s="839" t="e">
        <f>IF(P43="","",VLOOKUP(P43,'【参考】数式用'!$A$5:$H$34,MATCH(S43,'【参考】数式用'!$C$4:$E$4,0)+2,0))</f>
        <v>#REF!</v>
      </c>
      <c r="U43" s="65" t="s">
        <v>181</v>
      </c>
      <c r="V43" s="845"/>
      <c r="W43" s="145" t="s">
        <v>11</v>
      </c>
      <c r="X43" s="846"/>
      <c r="Y43" s="509" t="s">
        <v>170</v>
      </c>
      <c r="Z43" s="847"/>
      <c r="AA43" s="145" t="s">
        <v>11</v>
      </c>
      <c r="AB43" s="847"/>
      <c r="AC43" s="145" t="s">
        <v>29</v>
      </c>
      <c r="AD43" s="849" t="s">
        <v>43</v>
      </c>
      <c r="AE43" s="850" t="str">
        <f t="shared" si="0"/>
        <v/>
      </c>
      <c r="AF43" s="220" t="s">
        <v>182</v>
      </c>
      <c r="AG43" s="857" t="str">
        <f t="shared" si="1"/>
        <v/>
      </c>
    </row>
    <row r="44" spans="1:33" ht="36.75" customHeight="1">
      <c r="A44" s="784">
        <f t="shared" si="2"/>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30"/>
      <c r="S44" s="835"/>
      <c r="T44" s="839" t="e">
        <f>IF(P44="","",VLOOKUP(P44,'【参考】数式用'!$A$5:$H$34,MATCH(S44,'【参考】数式用'!$C$4:$E$4,0)+2,0))</f>
        <v>#REF!</v>
      </c>
      <c r="U44" s="65" t="s">
        <v>181</v>
      </c>
      <c r="V44" s="845"/>
      <c r="W44" s="145" t="s">
        <v>11</v>
      </c>
      <c r="X44" s="846"/>
      <c r="Y44" s="509" t="s">
        <v>170</v>
      </c>
      <c r="Z44" s="847"/>
      <c r="AA44" s="145" t="s">
        <v>11</v>
      </c>
      <c r="AB44" s="847"/>
      <c r="AC44" s="145" t="s">
        <v>29</v>
      </c>
      <c r="AD44" s="849" t="s">
        <v>43</v>
      </c>
      <c r="AE44" s="850" t="str">
        <f t="shared" si="0"/>
        <v/>
      </c>
      <c r="AF44" s="220" t="s">
        <v>182</v>
      </c>
      <c r="AG44" s="857" t="str">
        <f t="shared" si="1"/>
        <v/>
      </c>
    </row>
    <row r="45" spans="1:33" ht="36.75" customHeight="1">
      <c r="A45" s="784">
        <f t="shared" si="2"/>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30"/>
      <c r="S45" s="835"/>
      <c r="T45" s="839" t="e">
        <f>IF(P45="","",VLOOKUP(P45,'【参考】数式用'!$A$5:$H$34,MATCH(S45,'【参考】数式用'!$C$4:$E$4,0)+2,0))</f>
        <v>#REF!</v>
      </c>
      <c r="U45" s="65" t="s">
        <v>181</v>
      </c>
      <c r="V45" s="845"/>
      <c r="W45" s="145" t="s">
        <v>11</v>
      </c>
      <c r="X45" s="846"/>
      <c r="Y45" s="509" t="s">
        <v>170</v>
      </c>
      <c r="Z45" s="847"/>
      <c r="AA45" s="145" t="s">
        <v>11</v>
      </c>
      <c r="AB45" s="847"/>
      <c r="AC45" s="145" t="s">
        <v>29</v>
      </c>
      <c r="AD45" s="849" t="s">
        <v>43</v>
      </c>
      <c r="AE45" s="850" t="str">
        <f t="shared" si="0"/>
        <v/>
      </c>
      <c r="AF45" s="220" t="s">
        <v>182</v>
      </c>
      <c r="AG45" s="857" t="str">
        <f t="shared" si="1"/>
        <v/>
      </c>
    </row>
    <row r="46" spans="1:33" ht="36.75" customHeight="1">
      <c r="A46" s="784">
        <f t="shared" si="2"/>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30"/>
      <c r="S46" s="835"/>
      <c r="T46" s="839" t="e">
        <f>IF(P46="","",VLOOKUP(P46,'【参考】数式用'!$A$5:$H$34,MATCH(S46,'【参考】数式用'!$C$4:$E$4,0)+2,0))</f>
        <v>#REF!</v>
      </c>
      <c r="U46" s="65" t="s">
        <v>181</v>
      </c>
      <c r="V46" s="845"/>
      <c r="W46" s="145" t="s">
        <v>11</v>
      </c>
      <c r="X46" s="846"/>
      <c r="Y46" s="509" t="s">
        <v>170</v>
      </c>
      <c r="Z46" s="847"/>
      <c r="AA46" s="145" t="s">
        <v>11</v>
      </c>
      <c r="AB46" s="847"/>
      <c r="AC46" s="145" t="s">
        <v>29</v>
      </c>
      <c r="AD46" s="849" t="s">
        <v>43</v>
      </c>
      <c r="AE46" s="850" t="str">
        <f t="shared" si="0"/>
        <v/>
      </c>
      <c r="AF46" s="220" t="s">
        <v>182</v>
      </c>
      <c r="AG46" s="857" t="str">
        <f t="shared" si="1"/>
        <v/>
      </c>
    </row>
    <row r="47" spans="1:33" ht="36.75" customHeight="1">
      <c r="A47" s="784">
        <f t="shared" si="2"/>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30"/>
      <c r="S47" s="835"/>
      <c r="T47" s="839" t="e">
        <f>IF(P47="","",VLOOKUP(P47,'【参考】数式用'!$A$5:$H$34,MATCH(S47,'【参考】数式用'!$C$4:$E$4,0)+2,0))</f>
        <v>#REF!</v>
      </c>
      <c r="U47" s="65" t="s">
        <v>181</v>
      </c>
      <c r="V47" s="845"/>
      <c r="W47" s="145" t="s">
        <v>11</v>
      </c>
      <c r="X47" s="846"/>
      <c r="Y47" s="509" t="s">
        <v>170</v>
      </c>
      <c r="Z47" s="847"/>
      <c r="AA47" s="145" t="s">
        <v>11</v>
      </c>
      <c r="AB47" s="847"/>
      <c r="AC47" s="145" t="s">
        <v>29</v>
      </c>
      <c r="AD47" s="849" t="s">
        <v>43</v>
      </c>
      <c r="AE47" s="850" t="str">
        <f t="shared" si="0"/>
        <v/>
      </c>
      <c r="AF47" s="220" t="s">
        <v>182</v>
      </c>
      <c r="AG47" s="857" t="str">
        <f t="shared" si="1"/>
        <v/>
      </c>
    </row>
    <row r="48" spans="1:33" ht="36.75" customHeight="1">
      <c r="A48" s="784">
        <f t="shared" si="2"/>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30"/>
      <c r="S48" s="835"/>
      <c r="T48" s="839" t="e">
        <f>IF(P48="","",VLOOKUP(P48,'【参考】数式用'!$A$5:$H$34,MATCH(S48,'【参考】数式用'!$C$4:$E$4,0)+2,0))</f>
        <v>#REF!</v>
      </c>
      <c r="U48" s="65" t="s">
        <v>181</v>
      </c>
      <c r="V48" s="845"/>
      <c r="W48" s="145" t="s">
        <v>11</v>
      </c>
      <c r="X48" s="846"/>
      <c r="Y48" s="509" t="s">
        <v>170</v>
      </c>
      <c r="Z48" s="847"/>
      <c r="AA48" s="145" t="s">
        <v>11</v>
      </c>
      <c r="AB48" s="847"/>
      <c r="AC48" s="145" t="s">
        <v>29</v>
      </c>
      <c r="AD48" s="849" t="s">
        <v>43</v>
      </c>
      <c r="AE48" s="850" t="str">
        <f t="shared" si="0"/>
        <v/>
      </c>
      <c r="AF48" s="220" t="s">
        <v>182</v>
      </c>
      <c r="AG48" s="857" t="str">
        <f t="shared" si="1"/>
        <v/>
      </c>
    </row>
    <row r="49" spans="1:33" ht="36.75" customHeight="1">
      <c r="A49" s="784">
        <f t="shared" si="2"/>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30"/>
      <c r="S49" s="835"/>
      <c r="T49" s="839" t="e">
        <f>IF(P49="","",VLOOKUP(P49,'【参考】数式用'!$A$5:$H$34,MATCH(S49,'【参考】数式用'!$C$4:$E$4,0)+2,0))</f>
        <v>#REF!</v>
      </c>
      <c r="U49" s="65" t="s">
        <v>181</v>
      </c>
      <c r="V49" s="845"/>
      <c r="W49" s="145" t="s">
        <v>11</v>
      </c>
      <c r="X49" s="846"/>
      <c r="Y49" s="509" t="s">
        <v>170</v>
      </c>
      <c r="Z49" s="847"/>
      <c r="AA49" s="145" t="s">
        <v>11</v>
      </c>
      <c r="AB49" s="847"/>
      <c r="AC49" s="145" t="s">
        <v>29</v>
      </c>
      <c r="AD49" s="849" t="s">
        <v>43</v>
      </c>
      <c r="AE49" s="850" t="str">
        <f t="shared" si="0"/>
        <v/>
      </c>
      <c r="AF49" s="220" t="s">
        <v>182</v>
      </c>
      <c r="AG49" s="857" t="str">
        <f t="shared" si="1"/>
        <v/>
      </c>
    </row>
    <row r="50" spans="1:33" ht="36.75" customHeight="1">
      <c r="A50" s="784">
        <f t="shared" si="2"/>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30"/>
      <c r="S50" s="835"/>
      <c r="T50" s="839" t="e">
        <f>IF(P50="","",VLOOKUP(P50,'【参考】数式用'!$A$5:$H$34,MATCH(S50,'【参考】数式用'!$C$4:$E$4,0)+2,0))</f>
        <v>#REF!</v>
      </c>
      <c r="U50" s="65" t="s">
        <v>181</v>
      </c>
      <c r="V50" s="845"/>
      <c r="W50" s="145" t="s">
        <v>11</v>
      </c>
      <c r="X50" s="846"/>
      <c r="Y50" s="509" t="s">
        <v>170</v>
      </c>
      <c r="Z50" s="847"/>
      <c r="AA50" s="145" t="s">
        <v>11</v>
      </c>
      <c r="AB50" s="847"/>
      <c r="AC50" s="145" t="s">
        <v>29</v>
      </c>
      <c r="AD50" s="849" t="s">
        <v>43</v>
      </c>
      <c r="AE50" s="850" t="str">
        <f t="shared" si="0"/>
        <v/>
      </c>
      <c r="AF50" s="220" t="s">
        <v>182</v>
      </c>
      <c r="AG50" s="857" t="str">
        <f t="shared" si="1"/>
        <v/>
      </c>
    </row>
    <row r="51" spans="1:33" ht="36.75" customHeight="1">
      <c r="A51" s="784">
        <f t="shared" si="2"/>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30"/>
      <c r="S51" s="835"/>
      <c r="T51" s="839" t="e">
        <f>IF(P51="","",VLOOKUP(P51,'【参考】数式用'!$A$5:$H$34,MATCH(S51,'【参考】数式用'!$C$4:$E$4,0)+2,0))</f>
        <v>#REF!</v>
      </c>
      <c r="U51" s="65" t="s">
        <v>181</v>
      </c>
      <c r="V51" s="845"/>
      <c r="W51" s="145" t="s">
        <v>11</v>
      </c>
      <c r="X51" s="846"/>
      <c r="Y51" s="509" t="s">
        <v>170</v>
      </c>
      <c r="Z51" s="847"/>
      <c r="AA51" s="145" t="s">
        <v>11</v>
      </c>
      <c r="AB51" s="847"/>
      <c r="AC51" s="145" t="s">
        <v>29</v>
      </c>
      <c r="AD51" s="849" t="s">
        <v>43</v>
      </c>
      <c r="AE51" s="850" t="str">
        <f t="shared" si="0"/>
        <v/>
      </c>
      <c r="AF51" s="38" t="s">
        <v>182</v>
      </c>
      <c r="AG51" s="857" t="str">
        <f t="shared" si="1"/>
        <v/>
      </c>
    </row>
    <row r="52" spans="1:33" ht="36.75" customHeight="1">
      <c r="A52" s="784">
        <f t="shared" si="2"/>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30"/>
      <c r="S52" s="835"/>
      <c r="T52" s="839" t="e">
        <f>IF(P52="","",VLOOKUP(P52,'【参考】数式用'!$A$5:$H$34,MATCH(S52,'【参考】数式用'!$C$4:$E$4,0)+2,0))</f>
        <v>#REF!</v>
      </c>
      <c r="U52" s="65" t="s">
        <v>181</v>
      </c>
      <c r="V52" s="845"/>
      <c r="W52" s="145" t="s">
        <v>11</v>
      </c>
      <c r="X52" s="846"/>
      <c r="Y52" s="509" t="s">
        <v>170</v>
      </c>
      <c r="Z52" s="847"/>
      <c r="AA52" s="145" t="s">
        <v>11</v>
      </c>
      <c r="AB52" s="847"/>
      <c r="AC52" s="145" t="s">
        <v>29</v>
      </c>
      <c r="AD52" s="849" t="s">
        <v>43</v>
      </c>
      <c r="AE52" s="850" t="str">
        <f t="shared" si="0"/>
        <v/>
      </c>
      <c r="AF52" s="38" t="s">
        <v>182</v>
      </c>
      <c r="AG52" s="857" t="str">
        <f t="shared" si="1"/>
        <v/>
      </c>
    </row>
    <row r="53" spans="1:33" ht="36.75" customHeight="1">
      <c r="A53" s="784">
        <f t="shared" si="2"/>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30"/>
      <c r="S53" s="835"/>
      <c r="T53" s="839" t="e">
        <f>IF(P53="","",VLOOKUP(P53,'【参考】数式用'!$A$5:$H$34,MATCH(S53,'【参考】数式用'!$C$4:$E$4,0)+2,0))</f>
        <v>#REF!</v>
      </c>
      <c r="U53" s="65" t="s">
        <v>181</v>
      </c>
      <c r="V53" s="845"/>
      <c r="W53" s="145" t="s">
        <v>11</v>
      </c>
      <c r="X53" s="846"/>
      <c r="Y53" s="509" t="s">
        <v>170</v>
      </c>
      <c r="Z53" s="847"/>
      <c r="AA53" s="145" t="s">
        <v>11</v>
      </c>
      <c r="AB53" s="847"/>
      <c r="AC53" s="145" t="s">
        <v>29</v>
      </c>
      <c r="AD53" s="849" t="s">
        <v>43</v>
      </c>
      <c r="AE53" s="850" t="str">
        <f t="shared" si="0"/>
        <v/>
      </c>
      <c r="AF53" s="38" t="s">
        <v>182</v>
      </c>
      <c r="AG53" s="857" t="str">
        <f t="shared" si="1"/>
        <v/>
      </c>
    </row>
    <row r="54" spans="1:33" ht="36.75" customHeight="1">
      <c r="A54" s="784">
        <f t="shared" si="2"/>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30"/>
      <c r="S54" s="835"/>
      <c r="T54" s="839" t="e">
        <f>IF(P54="","",VLOOKUP(P54,'【参考】数式用'!$A$5:$H$34,MATCH(S54,'【参考】数式用'!$C$4:$E$4,0)+2,0))</f>
        <v>#REF!</v>
      </c>
      <c r="U54" s="65" t="s">
        <v>181</v>
      </c>
      <c r="V54" s="845"/>
      <c r="W54" s="145" t="s">
        <v>11</v>
      </c>
      <c r="X54" s="846"/>
      <c r="Y54" s="509" t="s">
        <v>170</v>
      </c>
      <c r="Z54" s="847"/>
      <c r="AA54" s="145" t="s">
        <v>11</v>
      </c>
      <c r="AB54" s="847"/>
      <c r="AC54" s="145" t="s">
        <v>29</v>
      </c>
      <c r="AD54" s="849" t="s">
        <v>43</v>
      </c>
      <c r="AE54" s="850" t="str">
        <f t="shared" si="0"/>
        <v/>
      </c>
      <c r="AF54" s="38" t="s">
        <v>182</v>
      </c>
      <c r="AG54" s="857" t="str">
        <f t="shared" si="1"/>
        <v/>
      </c>
    </row>
    <row r="55" spans="1:33" ht="36.75" customHeight="1">
      <c r="A55" s="784">
        <f t="shared" si="2"/>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30"/>
      <c r="S55" s="835"/>
      <c r="T55" s="839" t="e">
        <f>IF(P55="","",VLOOKUP(P55,'【参考】数式用'!$A$5:$H$34,MATCH(S55,'【参考】数式用'!$C$4:$E$4,0)+2,0))</f>
        <v>#REF!</v>
      </c>
      <c r="U55" s="65" t="s">
        <v>181</v>
      </c>
      <c r="V55" s="845"/>
      <c r="W55" s="145" t="s">
        <v>11</v>
      </c>
      <c r="X55" s="846"/>
      <c r="Y55" s="509" t="s">
        <v>170</v>
      </c>
      <c r="Z55" s="847"/>
      <c r="AA55" s="145" t="s">
        <v>11</v>
      </c>
      <c r="AB55" s="847"/>
      <c r="AC55" s="145" t="s">
        <v>29</v>
      </c>
      <c r="AD55" s="849" t="s">
        <v>43</v>
      </c>
      <c r="AE55" s="850" t="str">
        <f t="shared" si="0"/>
        <v/>
      </c>
      <c r="AF55" s="38" t="s">
        <v>182</v>
      </c>
      <c r="AG55" s="857" t="str">
        <f t="shared" si="1"/>
        <v/>
      </c>
    </row>
    <row r="56" spans="1:33" ht="36.75" customHeight="1">
      <c r="A56" s="784">
        <f t="shared" si="2"/>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30"/>
      <c r="S56" s="835"/>
      <c r="T56" s="839" t="e">
        <f>IF(P56="","",VLOOKUP(P56,'【参考】数式用'!$A$5:$H$34,MATCH(S56,'【参考】数式用'!$C$4:$E$4,0)+2,0))</f>
        <v>#REF!</v>
      </c>
      <c r="U56" s="65" t="s">
        <v>181</v>
      </c>
      <c r="V56" s="845"/>
      <c r="W56" s="145" t="s">
        <v>11</v>
      </c>
      <c r="X56" s="846"/>
      <c r="Y56" s="509" t="s">
        <v>170</v>
      </c>
      <c r="Z56" s="847"/>
      <c r="AA56" s="145" t="s">
        <v>11</v>
      </c>
      <c r="AB56" s="847"/>
      <c r="AC56" s="145" t="s">
        <v>29</v>
      </c>
      <c r="AD56" s="849" t="s">
        <v>43</v>
      </c>
      <c r="AE56" s="850" t="str">
        <f t="shared" si="0"/>
        <v/>
      </c>
      <c r="AF56" s="38" t="s">
        <v>182</v>
      </c>
      <c r="AG56" s="857" t="str">
        <f t="shared" si="1"/>
        <v/>
      </c>
    </row>
    <row r="57" spans="1:33" ht="36.75" customHeight="1">
      <c r="A57" s="784">
        <f t="shared" si="2"/>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30"/>
      <c r="S57" s="835"/>
      <c r="T57" s="839" t="e">
        <f>IF(P57="","",VLOOKUP(P57,'【参考】数式用'!$A$5:$H$34,MATCH(S57,'【参考】数式用'!$C$4:$E$4,0)+2,0))</f>
        <v>#REF!</v>
      </c>
      <c r="U57" s="65" t="s">
        <v>181</v>
      </c>
      <c r="V57" s="845"/>
      <c r="W57" s="145" t="s">
        <v>11</v>
      </c>
      <c r="X57" s="846"/>
      <c r="Y57" s="509" t="s">
        <v>170</v>
      </c>
      <c r="Z57" s="847"/>
      <c r="AA57" s="145" t="s">
        <v>11</v>
      </c>
      <c r="AB57" s="847"/>
      <c r="AC57" s="145" t="s">
        <v>29</v>
      </c>
      <c r="AD57" s="849" t="s">
        <v>43</v>
      </c>
      <c r="AE57" s="850" t="str">
        <f t="shared" si="0"/>
        <v/>
      </c>
      <c r="AF57" s="38" t="s">
        <v>182</v>
      </c>
      <c r="AG57" s="857" t="str">
        <f t="shared" si="1"/>
        <v/>
      </c>
    </row>
    <row r="58" spans="1:33" ht="36.75" customHeight="1">
      <c r="A58" s="784">
        <f t="shared" si="2"/>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30"/>
      <c r="S58" s="835"/>
      <c r="T58" s="839" t="e">
        <f>IF(P58="","",VLOOKUP(P58,'【参考】数式用'!$A$5:$H$34,MATCH(S58,'【参考】数式用'!$C$4:$E$4,0)+2,0))</f>
        <v>#REF!</v>
      </c>
      <c r="U58" s="65" t="s">
        <v>181</v>
      </c>
      <c r="V58" s="845"/>
      <c r="W58" s="145" t="s">
        <v>11</v>
      </c>
      <c r="X58" s="846"/>
      <c r="Y58" s="509" t="s">
        <v>170</v>
      </c>
      <c r="Z58" s="847"/>
      <c r="AA58" s="145" t="s">
        <v>11</v>
      </c>
      <c r="AB58" s="847"/>
      <c r="AC58" s="145" t="s">
        <v>29</v>
      </c>
      <c r="AD58" s="849" t="s">
        <v>43</v>
      </c>
      <c r="AE58" s="850" t="str">
        <f t="shared" si="0"/>
        <v/>
      </c>
      <c r="AF58" s="38" t="s">
        <v>182</v>
      </c>
      <c r="AG58" s="857" t="str">
        <f t="shared" si="1"/>
        <v/>
      </c>
    </row>
    <row r="59" spans="1:33" ht="36.75" customHeight="1">
      <c r="A59" s="784">
        <f t="shared" si="2"/>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30"/>
      <c r="S59" s="835"/>
      <c r="T59" s="839" t="e">
        <f>IF(P59="","",VLOOKUP(P59,'【参考】数式用'!$A$5:$H$34,MATCH(S59,'【参考】数式用'!$C$4:$E$4,0)+2,0))</f>
        <v>#REF!</v>
      </c>
      <c r="U59" s="65" t="s">
        <v>181</v>
      </c>
      <c r="V59" s="845"/>
      <c r="W59" s="145" t="s">
        <v>11</v>
      </c>
      <c r="X59" s="846"/>
      <c r="Y59" s="509" t="s">
        <v>170</v>
      </c>
      <c r="Z59" s="847"/>
      <c r="AA59" s="145" t="s">
        <v>11</v>
      </c>
      <c r="AB59" s="847"/>
      <c r="AC59" s="145" t="s">
        <v>29</v>
      </c>
      <c r="AD59" s="849" t="s">
        <v>43</v>
      </c>
      <c r="AE59" s="850" t="str">
        <f t="shared" si="0"/>
        <v/>
      </c>
      <c r="AF59" s="38" t="s">
        <v>182</v>
      </c>
      <c r="AG59" s="857" t="str">
        <f t="shared" si="1"/>
        <v/>
      </c>
    </row>
    <row r="60" spans="1:33" ht="36.75" customHeight="1">
      <c r="A60" s="784">
        <f t="shared" si="2"/>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30"/>
      <c r="S60" s="835"/>
      <c r="T60" s="839" t="e">
        <f>IF(P60="","",VLOOKUP(P60,'【参考】数式用'!$A$5:$H$34,MATCH(S60,'【参考】数式用'!$C$4:$E$4,0)+2,0))</f>
        <v>#REF!</v>
      </c>
      <c r="U60" s="65" t="s">
        <v>181</v>
      </c>
      <c r="V60" s="845"/>
      <c r="W60" s="145" t="s">
        <v>11</v>
      </c>
      <c r="X60" s="846"/>
      <c r="Y60" s="509" t="s">
        <v>170</v>
      </c>
      <c r="Z60" s="847"/>
      <c r="AA60" s="145" t="s">
        <v>11</v>
      </c>
      <c r="AB60" s="847"/>
      <c r="AC60" s="145" t="s">
        <v>29</v>
      </c>
      <c r="AD60" s="849" t="s">
        <v>43</v>
      </c>
      <c r="AE60" s="850" t="str">
        <f t="shared" si="0"/>
        <v/>
      </c>
      <c r="AF60" s="38" t="s">
        <v>182</v>
      </c>
      <c r="AG60" s="857" t="str">
        <f t="shared" si="1"/>
        <v/>
      </c>
    </row>
    <row r="61" spans="1:33" ht="36.75" customHeight="1">
      <c r="A61" s="784">
        <f t="shared" si="2"/>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30"/>
      <c r="S61" s="835"/>
      <c r="T61" s="839" t="e">
        <f>IF(P61="","",VLOOKUP(P61,'【参考】数式用'!$A$5:$H$34,MATCH(S61,'【参考】数式用'!$C$4:$E$4,0)+2,0))</f>
        <v>#REF!</v>
      </c>
      <c r="U61" s="65" t="s">
        <v>181</v>
      </c>
      <c r="V61" s="845"/>
      <c r="W61" s="145" t="s">
        <v>11</v>
      </c>
      <c r="X61" s="846"/>
      <c r="Y61" s="509" t="s">
        <v>170</v>
      </c>
      <c r="Z61" s="847"/>
      <c r="AA61" s="145" t="s">
        <v>11</v>
      </c>
      <c r="AB61" s="847"/>
      <c r="AC61" s="145" t="s">
        <v>29</v>
      </c>
      <c r="AD61" s="849" t="s">
        <v>43</v>
      </c>
      <c r="AE61" s="850" t="str">
        <f t="shared" si="0"/>
        <v/>
      </c>
      <c r="AF61" s="38" t="s">
        <v>182</v>
      </c>
      <c r="AG61" s="857" t="str">
        <f t="shared" si="1"/>
        <v/>
      </c>
    </row>
    <row r="62" spans="1:33" ht="36.75" customHeight="1">
      <c r="A62" s="784">
        <f t="shared" si="2"/>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30"/>
      <c r="S62" s="835"/>
      <c r="T62" s="839" t="e">
        <f>IF(P62="","",VLOOKUP(P62,'【参考】数式用'!$A$5:$H$34,MATCH(S62,'【参考】数式用'!$C$4:$E$4,0)+2,0))</f>
        <v>#REF!</v>
      </c>
      <c r="U62" s="65" t="s">
        <v>181</v>
      </c>
      <c r="V62" s="845"/>
      <c r="W62" s="145" t="s">
        <v>11</v>
      </c>
      <c r="X62" s="846"/>
      <c r="Y62" s="509" t="s">
        <v>170</v>
      </c>
      <c r="Z62" s="847"/>
      <c r="AA62" s="145" t="s">
        <v>11</v>
      </c>
      <c r="AB62" s="847"/>
      <c r="AC62" s="145" t="s">
        <v>29</v>
      </c>
      <c r="AD62" s="849" t="s">
        <v>43</v>
      </c>
      <c r="AE62" s="850" t="str">
        <f t="shared" si="0"/>
        <v/>
      </c>
      <c r="AF62" s="38" t="s">
        <v>182</v>
      </c>
      <c r="AG62" s="857" t="str">
        <f t="shared" si="1"/>
        <v/>
      </c>
    </row>
    <row r="63" spans="1:33" ht="36.75" customHeight="1">
      <c r="A63" s="784">
        <f t="shared" si="2"/>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30"/>
      <c r="S63" s="835"/>
      <c r="T63" s="839" t="e">
        <f>IF(P63="","",VLOOKUP(P63,'【参考】数式用'!$A$5:$H$34,MATCH(S63,'【参考】数式用'!$C$4:$E$4,0)+2,0))</f>
        <v>#REF!</v>
      </c>
      <c r="U63" s="65" t="s">
        <v>181</v>
      </c>
      <c r="V63" s="845"/>
      <c r="W63" s="145" t="s">
        <v>11</v>
      </c>
      <c r="X63" s="846"/>
      <c r="Y63" s="509" t="s">
        <v>170</v>
      </c>
      <c r="Z63" s="847"/>
      <c r="AA63" s="145" t="s">
        <v>11</v>
      </c>
      <c r="AB63" s="847"/>
      <c r="AC63" s="145" t="s">
        <v>29</v>
      </c>
      <c r="AD63" s="849" t="s">
        <v>43</v>
      </c>
      <c r="AE63" s="850" t="str">
        <f t="shared" si="0"/>
        <v/>
      </c>
      <c r="AF63" s="38" t="s">
        <v>182</v>
      </c>
      <c r="AG63" s="857" t="str">
        <f t="shared" si="1"/>
        <v/>
      </c>
    </row>
    <row r="64" spans="1:33" ht="36.75" customHeight="1">
      <c r="A64" s="784">
        <f t="shared" si="2"/>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30"/>
      <c r="S64" s="835"/>
      <c r="T64" s="839" t="e">
        <f>IF(P64="","",VLOOKUP(P64,'【参考】数式用'!$A$5:$H$34,MATCH(S64,'【参考】数式用'!$C$4:$E$4,0)+2,0))</f>
        <v>#REF!</v>
      </c>
      <c r="U64" s="65" t="s">
        <v>181</v>
      </c>
      <c r="V64" s="845"/>
      <c r="W64" s="145" t="s">
        <v>11</v>
      </c>
      <c r="X64" s="846"/>
      <c r="Y64" s="509" t="s">
        <v>170</v>
      </c>
      <c r="Z64" s="847"/>
      <c r="AA64" s="145" t="s">
        <v>11</v>
      </c>
      <c r="AB64" s="847"/>
      <c r="AC64" s="145" t="s">
        <v>29</v>
      </c>
      <c r="AD64" s="849" t="s">
        <v>43</v>
      </c>
      <c r="AE64" s="850" t="str">
        <f t="shared" si="0"/>
        <v/>
      </c>
      <c r="AF64" s="38" t="s">
        <v>182</v>
      </c>
      <c r="AG64" s="857" t="str">
        <f t="shared" si="1"/>
        <v/>
      </c>
    </row>
    <row r="65" spans="1:33" ht="36.75" customHeight="1">
      <c r="A65" s="784">
        <f t="shared" si="2"/>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30"/>
      <c r="S65" s="835"/>
      <c r="T65" s="839" t="e">
        <f>IF(P65="","",VLOOKUP(P65,'【参考】数式用'!$A$5:$H$34,MATCH(S65,'【参考】数式用'!$C$4:$E$4,0)+2,0))</f>
        <v>#REF!</v>
      </c>
      <c r="U65" s="65" t="s">
        <v>181</v>
      </c>
      <c r="V65" s="845"/>
      <c r="W65" s="145" t="s">
        <v>11</v>
      </c>
      <c r="X65" s="846"/>
      <c r="Y65" s="509" t="s">
        <v>170</v>
      </c>
      <c r="Z65" s="847"/>
      <c r="AA65" s="145" t="s">
        <v>11</v>
      </c>
      <c r="AB65" s="847"/>
      <c r="AC65" s="145" t="s">
        <v>29</v>
      </c>
      <c r="AD65" s="849" t="s">
        <v>43</v>
      </c>
      <c r="AE65" s="850" t="str">
        <f t="shared" si="0"/>
        <v/>
      </c>
      <c r="AF65" s="38" t="s">
        <v>182</v>
      </c>
      <c r="AG65" s="857" t="str">
        <f t="shared" si="1"/>
        <v/>
      </c>
    </row>
    <row r="66" spans="1:33" ht="36.75" customHeight="1">
      <c r="A66" s="784">
        <f t="shared" si="2"/>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30"/>
      <c r="S66" s="835"/>
      <c r="T66" s="839" t="e">
        <f>IF(P66="","",VLOOKUP(P66,'【参考】数式用'!$A$5:$H$34,MATCH(S66,'【参考】数式用'!$C$4:$E$4,0)+2,0))</f>
        <v>#REF!</v>
      </c>
      <c r="U66" s="65" t="s">
        <v>181</v>
      </c>
      <c r="V66" s="845"/>
      <c r="W66" s="145" t="s">
        <v>11</v>
      </c>
      <c r="X66" s="846"/>
      <c r="Y66" s="509" t="s">
        <v>170</v>
      </c>
      <c r="Z66" s="847"/>
      <c r="AA66" s="145" t="s">
        <v>11</v>
      </c>
      <c r="AB66" s="847"/>
      <c r="AC66" s="145" t="s">
        <v>29</v>
      </c>
      <c r="AD66" s="849" t="s">
        <v>43</v>
      </c>
      <c r="AE66" s="850" t="str">
        <f t="shared" si="0"/>
        <v/>
      </c>
      <c r="AF66" s="38" t="s">
        <v>182</v>
      </c>
      <c r="AG66" s="857" t="str">
        <f t="shared" si="1"/>
        <v/>
      </c>
    </row>
    <row r="67" spans="1:33" ht="36.75" customHeight="1">
      <c r="A67" s="784">
        <f t="shared" si="2"/>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30"/>
      <c r="S67" s="835"/>
      <c r="T67" s="839" t="e">
        <f>IF(P67="","",VLOOKUP(P67,'【参考】数式用'!$A$5:$H$34,MATCH(S67,'【参考】数式用'!$C$4:$E$4,0)+2,0))</f>
        <v>#REF!</v>
      </c>
      <c r="U67" s="65" t="s">
        <v>181</v>
      </c>
      <c r="V67" s="845"/>
      <c r="W67" s="145" t="s">
        <v>11</v>
      </c>
      <c r="X67" s="846"/>
      <c r="Y67" s="509" t="s">
        <v>170</v>
      </c>
      <c r="Z67" s="847"/>
      <c r="AA67" s="145" t="s">
        <v>11</v>
      </c>
      <c r="AB67" s="847"/>
      <c r="AC67" s="145" t="s">
        <v>29</v>
      </c>
      <c r="AD67" s="849" t="s">
        <v>43</v>
      </c>
      <c r="AE67" s="850" t="str">
        <f t="shared" si="0"/>
        <v/>
      </c>
      <c r="AF67" s="38" t="s">
        <v>182</v>
      </c>
      <c r="AG67" s="857" t="str">
        <f t="shared" si="1"/>
        <v/>
      </c>
    </row>
    <row r="68" spans="1:33" ht="36.75" customHeight="1">
      <c r="A68" s="784">
        <f t="shared" si="2"/>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30"/>
      <c r="S68" s="835"/>
      <c r="T68" s="839" t="e">
        <f>IF(P68="","",VLOOKUP(P68,'【参考】数式用'!$A$5:$H$34,MATCH(S68,'【参考】数式用'!$C$4:$E$4,0)+2,0))</f>
        <v>#REF!</v>
      </c>
      <c r="U68" s="65" t="s">
        <v>181</v>
      </c>
      <c r="V68" s="845"/>
      <c r="W68" s="145" t="s">
        <v>11</v>
      </c>
      <c r="X68" s="846"/>
      <c r="Y68" s="509" t="s">
        <v>170</v>
      </c>
      <c r="Z68" s="847"/>
      <c r="AA68" s="145" t="s">
        <v>11</v>
      </c>
      <c r="AB68" s="847"/>
      <c r="AC68" s="145" t="s">
        <v>29</v>
      </c>
      <c r="AD68" s="849" t="s">
        <v>43</v>
      </c>
      <c r="AE68" s="850" t="str">
        <f t="shared" si="0"/>
        <v/>
      </c>
      <c r="AF68" s="38" t="s">
        <v>182</v>
      </c>
      <c r="AG68" s="857" t="str">
        <f t="shared" si="1"/>
        <v/>
      </c>
    </row>
    <row r="69" spans="1:33" ht="36.75" customHeight="1">
      <c r="A69" s="784">
        <f t="shared" si="2"/>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30"/>
      <c r="S69" s="835"/>
      <c r="T69" s="839" t="e">
        <f>IF(P69="","",VLOOKUP(P69,'【参考】数式用'!$A$5:$H$34,MATCH(S69,'【参考】数式用'!$C$4:$E$4,0)+2,0))</f>
        <v>#REF!</v>
      </c>
      <c r="U69" s="65" t="s">
        <v>181</v>
      </c>
      <c r="V69" s="845"/>
      <c r="W69" s="145" t="s">
        <v>11</v>
      </c>
      <c r="X69" s="846"/>
      <c r="Y69" s="509" t="s">
        <v>170</v>
      </c>
      <c r="Z69" s="847"/>
      <c r="AA69" s="145" t="s">
        <v>11</v>
      </c>
      <c r="AB69" s="847"/>
      <c r="AC69" s="145" t="s">
        <v>29</v>
      </c>
      <c r="AD69" s="849" t="s">
        <v>43</v>
      </c>
      <c r="AE69" s="850" t="str">
        <f t="shared" si="0"/>
        <v/>
      </c>
      <c r="AF69" s="38" t="s">
        <v>182</v>
      </c>
      <c r="AG69" s="857" t="str">
        <f t="shared" si="1"/>
        <v/>
      </c>
    </row>
    <row r="70" spans="1:33" ht="36.75" customHeight="1">
      <c r="A70" s="784">
        <f t="shared" si="2"/>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30"/>
      <c r="S70" s="835"/>
      <c r="T70" s="839" t="e">
        <f>IF(P70="","",VLOOKUP(P70,'【参考】数式用'!$A$5:$H$34,MATCH(S70,'【参考】数式用'!$C$4:$E$4,0)+2,0))</f>
        <v>#REF!</v>
      </c>
      <c r="U70" s="65" t="s">
        <v>181</v>
      </c>
      <c r="V70" s="845"/>
      <c r="W70" s="145" t="s">
        <v>11</v>
      </c>
      <c r="X70" s="846"/>
      <c r="Y70" s="509" t="s">
        <v>170</v>
      </c>
      <c r="Z70" s="847"/>
      <c r="AA70" s="145" t="s">
        <v>11</v>
      </c>
      <c r="AB70" s="847"/>
      <c r="AC70" s="145" t="s">
        <v>29</v>
      </c>
      <c r="AD70" s="849" t="s">
        <v>43</v>
      </c>
      <c r="AE70" s="850" t="str">
        <f t="shared" si="0"/>
        <v/>
      </c>
      <c r="AF70" s="38" t="s">
        <v>182</v>
      </c>
      <c r="AG70" s="857" t="str">
        <f t="shared" si="1"/>
        <v/>
      </c>
    </row>
    <row r="71" spans="1:33" ht="36.75" customHeight="1">
      <c r="A71" s="784">
        <f t="shared" si="2"/>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30"/>
      <c r="S71" s="835"/>
      <c r="T71" s="839" t="e">
        <f>IF(P71="","",VLOOKUP(P71,'【参考】数式用'!$A$5:$H$34,MATCH(S71,'【参考】数式用'!$C$4:$E$4,0)+2,0))</f>
        <v>#REF!</v>
      </c>
      <c r="U71" s="65" t="s">
        <v>181</v>
      </c>
      <c r="V71" s="845"/>
      <c r="W71" s="145" t="s">
        <v>11</v>
      </c>
      <c r="X71" s="846"/>
      <c r="Y71" s="509" t="s">
        <v>170</v>
      </c>
      <c r="Z71" s="847"/>
      <c r="AA71" s="145" t="s">
        <v>11</v>
      </c>
      <c r="AB71" s="847"/>
      <c r="AC71" s="145" t="s">
        <v>29</v>
      </c>
      <c r="AD71" s="849" t="s">
        <v>43</v>
      </c>
      <c r="AE71" s="850" t="str">
        <f t="shared" si="0"/>
        <v/>
      </c>
      <c r="AF71" s="38" t="s">
        <v>182</v>
      </c>
      <c r="AG71" s="857" t="str">
        <f t="shared" si="1"/>
        <v/>
      </c>
    </row>
    <row r="72" spans="1:33" ht="36.75" customHeight="1">
      <c r="A72" s="784">
        <f t="shared" si="2"/>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30"/>
      <c r="S72" s="835"/>
      <c r="T72" s="839" t="e">
        <f>IF(P72="","",VLOOKUP(P72,'【参考】数式用'!$A$5:$H$34,MATCH(S72,'【参考】数式用'!$C$4:$E$4,0)+2,0))</f>
        <v>#REF!</v>
      </c>
      <c r="U72" s="65" t="s">
        <v>181</v>
      </c>
      <c r="V72" s="845"/>
      <c r="W72" s="145" t="s">
        <v>11</v>
      </c>
      <c r="X72" s="846"/>
      <c r="Y72" s="509" t="s">
        <v>170</v>
      </c>
      <c r="Z72" s="847"/>
      <c r="AA72" s="145" t="s">
        <v>11</v>
      </c>
      <c r="AB72" s="847"/>
      <c r="AC72" s="145" t="s">
        <v>29</v>
      </c>
      <c r="AD72" s="849" t="s">
        <v>43</v>
      </c>
      <c r="AE72" s="850" t="str">
        <f t="shared" si="0"/>
        <v/>
      </c>
      <c r="AF72" s="38" t="s">
        <v>182</v>
      </c>
      <c r="AG72" s="857" t="str">
        <f t="shared" si="1"/>
        <v/>
      </c>
    </row>
    <row r="73" spans="1:33" ht="36.75" customHeight="1">
      <c r="A73" s="784">
        <f t="shared" si="2"/>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30"/>
      <c r="S73" s="835"/>
      <c r="T73" s="839" t="e">
        <f>IF(P73="","",VLOOKUP(P73,'【参考】数式用'!$A$5:$H$34,MATCH(S73,'【参考】数式用'!$C$4:$E$4,0)+2,0))</f>
        <v>#REF!</v>
      </c>
      <c r="U73" s="65" t="s">
        <v>181</v>
      </c>
      <c r="V73" s="845"/>
      <c r="W73" s="145" t="s">
        <v>11</v>
      </c>
      <c r="X73" s="846"/>
      <c r="Y73" s="509" t="s">
        <v>170</v>
      </c>
      <c r="Z73" s="847"/>
      <c r="AA73" s="145" t="s">
        <v>11</v>
      </c>
      <c r="AB73" s="847"/>
      <c r="AC73" s="145" t="s">
        <v>29</v>
      </c>
      <c r="AD73" s="849" t="s">
        <v>43</v>
      </c>
      <c r="AE73" s="850" t="str">
        <f t="shared" si="0"/>
        <v/>
      </c>
      <c r="AF73" s="38" t="s">
        <v>182</v>
      </c>
      <c r="AG73" s="857" t="str">
        <f t="shared" si="1"/>
        <v/>
      </c>
    </row>
    <row r="74" spans="1:33" ht="36.75" customHeight="1">
      <c r="A74" s="784">
        <f t="shared" si="2"/>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30"/>
      <c r="S74" s="835"/>
      <c r="T74" s="839" t="e">
        <f>IF(P74="","",VLOOKUP(P74,'【参考】数式用'!$A$5:$H$34,MATCH(S74,'【参考】数式用'!$C$4:$E$4,0)+2,0))</f>
        <v>#REF!</v>
      </c>
      <c r="U74" s="65" t="s">
        <v>181</v>
      </c>
      <c r="V74" s="845"/>
      <c r="W74" s="145" t="s">
        <v>11</v>
      </c>
      <c r="X74" s="846"/>
      <c r="Y74" s="509" t="s">
        <v>170</v>
      </c>
      <c r="Z74" s="847"/>
      <c r="AA74" s="145" t="s">
        <v>11</v>
      </c>
      <c r="AB74" s="847"/>
      <c r="AC74" s="145" t="s">
        <v>29</v>
      </c>
      <c r="AD74" s="849" t="s">
        <v>43</v>
      </c>
      <c r="AE74" s="850" t="str">
        <f t="shared" si="0"/>
        <v/>
      </c>
      <c r="AF74" s="38" t="s">
        <v>182</v>
      </c>
      <c r="AG74" s="857" t="str">
        <f t="shared" si="1"/>
        <v/>
      </c>
    </row>
    <row r="75" spans="1:33" ht="36.75" customHeight="1">
      <c r="A75" s="784">
        <f t="shared" si="2"/>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30"/>
      <c r="S75" s="835"/>
      <c r="T75" s="839" t="e">
        <f>IF(P75="","",VLOOKUP(P75,'【参考】数式用'!$A$5:$H$34,MATCH(S75,'【参考】数式用'!$C$4:$E$4,0)+2,0))</f>
        <v>#REF!</v>
      </c>
      <c r="U75" s="65" t="s">
        <v>181</v>
      </c>
      <c r="V75" s="845"/>
      <c r="W75" s="145" t="s">
        <v>11</v>
      </c>
      <c r="X75" s="846"/>
      <c r="Y75" s="509" t="s">
        <v>170</v>
      </c>
      <c r="Z75" s="847"/>
      <c r="AA75" s="145" t="s">
        <v>11</v>
      </c>
      <c r="AB75" s="847"/>
      <c r="AC75" s="145" t="s">
        <v>29</v>
      </c>
      <c r="AD75" s="849" t="s">
        <v>43</v>
      </c>
      <c r="AE75" s="850" t="str">
        <f t="shared" si="0"/>
        <v/>
      </c>
      <c r="AF75" s="38" t="s">
        <v>182</v>
      </c>
      <c r="AG75" s="857" t="str">
        <f t="shared" si="1"/>
        <v/>
      </c>
    </row>
    <row r="76" spans="1:33" ht="36.75" customHeight="1">
      <c r="A76" s="784">
        <f t="shared" si="2"/>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30"/>
      <c r="S76" s="835"/>
      <c r="T76" s="839" t="e">
        <f>IF(P76="","",VLOOKUP(P76,'【参考】数式用'!$A$5:$H$34,MATCH(S76,'【参考】数式用'!$C$4:$E$4,0)+2,0))</f>
        <v>#REF!</v>
      </c>
      <c r="U76" s="65" t="s">
        <v>181</v>
      </c>
      <c r="V76" s="845"/>
      <c r="W76" s="145" t="s">
        <v>11</v>
      </c>
      <c r="X76" s="846"/>
      <c r="Y76" s="509" t="s">
        <v>170</v>
      </c>
      <c r="Z76" s="847"/>
      <c r="AA76" s="145" t="s">
        <v>11</v>
      </c>
      <c r="AB76" s="847"/>
      <c r="AC76" s="145" t="s">
        <v>29</v>
      </c>
      <c r="AD76" s="849" t="s">
        <v>43</v>
      </c>
      <c r="AE76" s="850" t="str">
        <f t="shared" ref="AE76:AE111" si="3">IF(AND(V76&gt;=1,X76&gt;=1,Z76&gt;=1,AB76&gt;=1),(Z76*12+AB76)-(V76*12+X76)+1,"")</f>
        <v/>
      </c>
      <c r="AF76" s="38" t="s">
        <v>182</v>
      </c>
      <c r="AG76" s="857" t="str">
        <f t="shared" ref="AG76:AG111" si="4">IFERROR(ROUNDDOWN(Q76*T76,0)*AE76,"")</f>
        <v/>
      </c>
    </row>
    <row r="77" spans="1:33" ht="36.75" customHeight="1">
      <c r="A77" s="784">
        <f t="shared" ref="A77:A111" si="5">A76+1</f>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30"/>
      <c r="S77" s="835"/>
      <c r="T77" s="839" t="e">
        <f>IF(P77="","",VLOOKUP(P77,'【参考】数式用'!$A$5:$H$34,MATCH(S77,'【参考】数式用'!$C$4:$E$4,0)+2,0))</f>
        <v>#REF!</v>
      </c>
      <c r="U77" s="65" t="s">
        <v>181</v>
      </c>
      <c r="V77" s="845"/>
      <c r="W77" s="145" t="s">
        <v>11</v>
      </c>
      <c r="X77" s="846"/>
      <c r="Y77" s="509" t="s">
        <v>170</v>
      </c>
      <c r="Z77" s="847"/>
      <c r="AA77" s="145" t="s">
        <v>11</v>
      </c>
      <c r="AB77" s="847"/>
      <c r="AC77" s="145" t="s">
        <v>29</v>
      </c>
      <c r="AD77" s="849" t="s">
        <v>43</v>
      </c>
      <c r="AE77" s="850" t="str">
        <f t="shared" si="3"/>
        <v/>
      </c>
      <c r="AF77" s="38" t="s">
        <v>182</v>
      </c>
      <c r="AG77" s="857" t="str">
        <f t="shared" si="4"/>
        <v/>
      </c>
    </row>
    <row r="78" spans="1:33" ht="36.75" customHeight="1">
      <c r="A78" s="784">
        <f t="shared" si="5"/>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30"/>
      <c r="S78" s="835"/>
      <c r="T78" s="839" t="e">
        <f>IF(P78="","",VLOOKUP(P78,'【参考】数式用'!$A$5:$H$34,MATCH(S78,'【参考】数式用'!$C$4:$E$4,0)+2,0))</f>
        <v>#REF!</v>
      </c>
      <c r="U78" s="65" t="s">
        <v>181</v>
      </c>
      <c r="V78" s="845"/>
      <c r="W78" s="145" t="s">
        <v>11</v>
      </c>
      <c r="X78" s="846"/>
      <c r="Y78" s="509" t="s">
        <v>170</v>
      </c>
      <c r="Z78" s="847"/>
      <c r="AA78" s="145" t="s">
        <v>11</v>
      </c>
      <c r="AB78" s="847"/>
      <c r="AC78" s="145" t="s">
        <v>29</v>
      </c>
      <c r="AD78" s="849" t="s">
        <v>43</v>
      </c>
      <c r="AE78" s="850" t="str">
        <f t="shared" si="3"/>
        <v/>
      </c>
      <c r="AF78" s="38" t="s">
        <v>182</v>
      </c>
      <c r="AG78" s="857" t="str">
        <f t="shared" si="4"/>
        <v/>
      </c>
    </row>
    <row r="79" spans="1:33" ht="36.75" customHeight="1">
      <c r="A79" s="784">
        <f t="shared" si="5"/>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30"/>
      <c r="S79" s="835"/>
      <c r="T79" s="839" t="e">
        <f>IF(P79="","",VLOOKUP(P79,'【参考】数式用'!$A$5:$H$34,MATCH(S79,'【参考】数式用'!$C$4:$E$4,0)+2,0))</f>
        <v>#REF!</v>
      </c>
      <c r="U79" s="65" t="s">
        <v>181</v>
      </c>
      <c r="V79" s="845"/>
      <c r="W79" s="145" t="s">
        <v>11</v>
      </c>
      <c r="X79" s="846"/>
      <c r="Y79" s="509" t="s">
        <v>170</v>
      </c>
      <c r="Z79" s="847"/>
      <c r="AA79" s="145" t="s">
        <v>11</v>
      </c>
      <c r="AB79" s="847"/>
      <c r="AC79" s="145" t="s">
        <v>29</v>
      </c>
      <c r="AD79" s="849" t="s">
        <v>43</v>
      </c>
      <c r="AE79" s="850" t="str">
        <f t="shared" si="3"/>
        <v/>
      </c>
      <c r="AF79" s="38" t="s">
        <v>182</v>
      </c>
      <c r="AG79" s="857" t="str">
        <f t="shared" si="4"/>
        <v/>
      </c>
    </row>
    <row r="80" spans="1:33" ht="36.75" customHeight="1">
      <c r="A80" s="784">
        <f t="shared" si="5"/>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30"/>
      <c r="S80" s="835"/>
      <c r="T80" s="839" t="e">
        <f>IF(P80="","",VLOOKUP(P80,'【参考】数式用'!$A$5:$H$34,MATCH(S80,'【参考】数式用'!$C$4:$E$4,0)+2,0))</f>
        <v>#REF!</v>
      </c>
      <c r="U80" s="65" t="s">
        <v>181</v>
      </c>
      <c r="V80" s="845"/>
      <c r="W80" s="145" t="s">
        <v>11</v>
      </c>
      <c r="X80" s="846"/>
      <c r="Y80" s="509" t="s">
        <v>170</v>
      </c>
      <c r="Z80" s="847"/>
      <c r="AA80" s="145" t="s">
        <v>11</v>
      </c>
      <c r="AB80" s="847"/>
      <c r="AC80" s="145" t="s">
        <v>29</v>
      </c>
      <c r="AD80" s="849" t="s">
        <v>43</v>
      </c>
      <c r="AE80" s="850" t="str">
        <f t="shared" si="3"/>
        <v/>
      </c>
      <c r="AF80" s="38" t="s">
        <v>182</v>
      </c>
      <c r="AG80" s="857" t="str">
        <f t="shared" si="4"/>
        <v/>
      </c>
    </row>
    <row r="81" spans="1:33" ht="36.75" customHeight="1">
      <c r="A81" s="784">
        <f t="shared" si="5"/>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30"/>
      <c r="S81" s="835"/>
      <c r="T81" s="839" t="e">
        <f>IF(P81="","",VLOOKUP(P81,'【参考】数式用'!$A$5:$H$34,MATCH(S81,'【参考】数式用'!$C$4:$E$4,0)+2,0))</f>
        <v>#REF!</v>
      </c>
      <c r="U81" s="65" t="s">
        <v>181</v>
      </c>
      <c r="V81" s="845"/>
      <c r="W81" s="145" t="s">
        <v>11</v>
      </c>
      <c r="X81" s="846"/>
      <c r="Y81" s="509" t="s">
        <v>170</v>
      </c>
      <c r="Z81" s="847"/>
      <c r="AA81" s="145" t="s">
        <v>11</v>
      </c>
      <c r="AB81" s="847"/>
      <c r="AC81" s="145" t="s">
        <v>29</v>
      </c>
      <c r="AD81" s="849" t="s">
        <v>43</v>
      </c>
      <c r="AE81" s="850" t="str">
        <f t="shared" si="3"/>
        <v/>
      </c>
      <c r="AF81" s="38" t="s">
        <v>182</v>
      </c>
      <c r="AG81" s="857" t="str">
        <f t="shared" si="4"/>
        <v/>
      </c>
    </row>
    <row r="82" spans="1:33" ht="36.75" customHeight="1">
      <c r="A82" s="784">
        <f t="shared" si="5"/>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30"/>
      <c r="S82" s="835"/>
      <c r="T82" s="839" t="e">
        <f>IF(P82="","",VLOOKUP(P82,'【参考】数式用'!$A$5:$H$34,MATCH(S82,'【参考】数式用'!$C$4:$E$4,0)+2,0))</f>
        <v>#REF!</v>
      </c>
      <c r="U82" s="65" t="s">
        <v>181</v>
      </c>
      <c r="V82" s="845"/>
      <c r="W82" s="145" t="s">
        <v>11</v>
      </c>
      <c r="X82" s="846"/>
      <c r="Y82" s="509" t="s">
        <v>170</v>
      </c>
      <c r="Z82" s="847"/>
      <c r="AA82" s="145" t="s">
        <v>11</v>
      </c>
      <c r="AB82" s="847"/>
      <c r="AC82" s="145" t="s">
        <v>29</v>
      </c>
      <c r="AD82" s="849" t="s">
        <v>43</v>
      </c>
      <c r="AE82" s="850" t="str">
        <f t="shared" si="3"/>
        <v/>
      </c>
      <c r="AF82" s="38" t="s">
        <v>182</v>
      </c>
      <c r="AG82" s="857" t="str">
        <f t="shared" si="4"/>
        <v/>
      </c>
    </row>
    <row r="83" spans="1:33" ht="36.75" customHeight="1">
      <c r="A83" s="784">
        <f t="shared" si="5"/>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30"/>
      <c r="S83" s="835"/>
      <c r="T83" s="839" t="e">
        <f>IF(P83="","",VLOOKUP(P83,'【参考】数式用'!$A$5:$H$34,MATCH(S83,'【参考】数式用'!$C$4:$E$4,0)+2,0))</f>
        <v>#REF!</v>
      </c>
      <c r="U83" s="65" t="s">
        <v>181</v>
      </c>
      <c r="V83" s="845"/>
      <c r="W83" s="145" t="s">
        <v>11</v>
      </c>
      <c r="X83" s="846"/>
      <c r="Y83" s="509" t="s">
        <v>170</v>
      </c>
      <c r="Z83" s="847"/>
      <c r="AA83" s="145" t="s">
        <v>11</v>
      </c>
      <c r="AB83" s="847"/>
      <c r="AC83" s="145" t="s">
        <v>29</v>
      </c>
      <c r="AD83" s="849" t="s">
        <v>43</v>
      </c>
      <c r="AE83" s="850" t="str">
        <f t="shared" si="3"/>
        <v/>
      </c>
      <c r="AF83" s="38" t="s">
        <v>182</v>
      </c>
      <c r="AG83" s="857" t="str">
        <f t="shared" si="4"/>
        <v/>
      </c>
    </row>
    <row r="84" spans="1:33" ht="36.75" customHeight="1">
      <c r="A84" s="784">
        <f t="shared" si="5"/>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30"/>
      <c r="S84" s="835"/>
      <c r="T84" s="839" t="e">
        <f>IF(P84="","",VLOOKUP(P84,'【参考】数式用'!$A$5:$H$34,MATCH(S84,'【参考】数式用'!$C$4:$E$4,0)+2,0))</f>
        <v>#REF!</v>
      </c>
      <c r="U84" s="65" t="s">
        <v>181</v>
      </c>
      <c r="V84" s="845"/>
      <c r="W84" s="145" t="s">
        <v>11</v>
      </c>
      <c r="X84" s="846"/>
      <c r="Y84" s="509" t="s">
        <v>170</v>
      </c>
      <c r="Z84" s="847"/>
      <c r="AA84" s="145" t="s">
        <v>11</v>
      </c>
      <c r="AB84" s="847"/>
      <c r="AC84" s="145" t="s">
        <v>29</v>
      </c>
      <c r="AD84" s="849" t="s">
        <v>43</v>
      </c>
      <c r="AE84" s="850" t="str">
        <f t="shared" si="3"/>
        <v/>
      </c>
      <c r="AF84" s="38" t="s">
        <v>182</v>
      </c>
      <c r="AG84" s="857" t="str">
        <f t="shared" si="4"/>
        <v/>
      </c>
    </row>
    <row r="85" spans="1:33" ht="36.75" customHeight="1">
      <c r="A85" s="784">
        <f t="shared" si="5"/>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30"/>
      <c r="S85" s="835"/>
      <c r="T85" s="839" t="e">
        <f>IF(P85="","",VLOOKUP(P85,'【参考】数式用'!$A$5:$H$34,MATCH(S85,'【参考】数式用'!$C$4:$E$4,0)+2,0))</f>
        <v>#REF!</v>
      </c>
      <c r="U85" s="65" t="s">
        <v>181</v>
      </c>
      <c r="V85" s="845"/>
      <c r="W85" s="145" t="s">
        <v>11</v>
      </c>
      <c r="X85" s="846"/>
      <c r="Y85" s="509" t="s">
        <v>170</v>
      </c>
      <c r="Z85" s="847"/>
      <c r="AA85" s="145" t="s">
        <v>11</v>
      </c>
      <c r="AB85" s="847"/>
      <c r="AC85" s="145" t="s">
        <v>29</v>
      </c>
      <c r="AD85" s="849" t="s">
        <v>43</v>
      </c>
      <c r="AE85" s="850" t="str">
        <f t="shared" si="3"/>
        <v/>
      </c>
      <c r="AF85" s="38" t="s">
        <v>182</v>
      </c>
      <c r="AG85" s="857" t="str">
        <f t="shared" si="4"/>
        <v/>
      </c>
    </row>
    <row r="86" spans="1:33" ht="36.75" customHeight="1">
      <c r="A86" s="784">
        <f t="shared" si="5"/>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30"/>
      <c r="S86" s="835"/>
      <c r="T86" s="839" t="e">
        <f>IF(P86="","",VLOOKUP(P86,'【参考】数式用'!$A$5:$H$34,MATCH(S86,'【参考】数式用'!$C$4:$E$4,0)+2,0))</f>
        <v>#REF!</v>
      </c>
      <c r="U86" s="65" t="s">
        <v>181</v>
      </c>
      <c r="V86" s="845"/>
      <c r="W86" s="145" t="s">
        <v>11</v>
      </c>
      <c r="X86" s="846"/>
      <c r="Y86" s="509" t="s">
        <v>170</v>
      </c>
      <c r="Z86" s="847"/>
      <c r="AA86" s="145" t="s">
        <v>11</v>
      </c>
      <c r="AB86" s="847"/>
      <c r="AC86" s="145" t="s">
        <v>29</v>
      </c>
      <c r="AD86" s="849" t="s">
        <v>43</v>
      </c>
      <c r="AE86" s="850" t="str">
        <f t="shared" si="3"/>
        <v/>
      </c>
      <c r="AF86" s="38" t="s">
        <v>182</v>
      </c>
      <c r="AG86" s="857" t="str">
        <f t="shared" si="4"/>
        <v/>
      </c>
    </row>
    <row r="87" spans="1:33" ht="36.75" customHeight="1">
      <c r="A87" s="784">
        <f t="shared" si="5"/>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30"/>
      <c r="S87" s="835"/>
      <c r="T87" s="839" t="e">
        <f>IF(P87="","",VLOOKUP(P87,'【参考】数式用'!$A$5:$H$34,MATCH(S87,'【参考】数式用'!$C$4:$E$4,0)+2,0))</f>
        <v>#REF!</v>
      </c>
      <c r="U87" s="65" t="s">
        <v>181</v>
      </c>
      <c r="V87" s="845"/>
      <c r="W87" s="145" t="s">
        <v>11</v>
      </c>
      <c r="X87" s="846"/>
      <c r="Y87" s="509" t="s">
        <v>170</v>
      </c>
      <c r="Z87" s="847"/>
      <c r="AA87" s="145" t="s">
        <v>11</v>
      </c>
      <c r="AB87" s="847"/>
      <c r="AC87" s="145" t="s">
        <v>29</v>
      </c>
      <c r="AD87" s="849" t="s">
        <v>43</v>
      </c>
      <c r="AE87" s="850" t="str">
        <f t="shared" si="3"/>
        <v/>
      </c>
      <c r="AF87" s="38" t="s">
        <v>182</v>
      </c>
      <c r="AG87" s="857" t="str">
        <f t="shared" si="4"/>
        <v/>
      </c>
    </row>
    <row r="88" spans="1:33" ht="36.75" customHeight="1">
      <c r="A88" s="784">
        <f t="shared" si="5"/>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30"/>
      <c r="S88" s="835"/>
      <c r="T88" s="839" t="e">
        <f>IF(P88="","",VLOOKUP(P88,'【参考】数式用'!$A$5:$H$34,MATCH(S88,'【参考】数式用'!$C$4:$E$4,0)+2,0))</f>
        <v>#REF!</v>
      </c>
      <c r="U88" s="65" t="s">
        <v>181</v>
      </c>
      <c r="V88" s="845"/>
      <c r="W88" s="145" t="s">
        <v>11</v>
      </c>
      <c r="X88" s="846"/>
      <c r="Y88" s="509" t="s">
        <v>170</v>
      </c>
      <c r="Z88" s="847"/>
      <c r="AA88" s="145" t="s">
        <v>11</v>
      </c>
      <c r="AB88" s="847"/>
      <c r="AC88" s="145" t="s">
        <v>29</v>
      </c>
      <c r="AD88" s="849" t="s">
        <v>43</v>
      </c>
      <c r="AE88" s="850" t="str">
        <f t="shared" si="3"/>
        <v/>
      </c>
      <c r="AF88" s="38" t="s">
        <v>182</v>
      </c>
      <c r="AG88" s="857" t="str">
        <f t="shared" si="4"/>
        <v/>
      </c>
    </row>
    <row r="89" spans="1:33" ht="36.75" customHeight="1">
      <c r="A89" s="784">
        <f t="shared" si="5"/>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30"/>
      <c r="S89" s="835"/>
      <c r="T89" s="839" t="e">
        <f>IF(P89="","",VLOOKUP(P89,'【参考】数式用'!$A$5:$H$34,MATCH(S89,'【参考】数式用'!$C$4:$E$4,0)+2,0))</f>
        <v>#REF!</v>
      </c>
      <c r="U89" s="65" t="s">
        <v>181</v>
      </c>
      <c r="V89" s="845"/>
      <c r="W89" s="145" t="s">
        <v>11</v>
      </c>
      <c r="X89" s="846"/>
      <c r="Y89" s="509" t="s">
        <v>170</v>
      </c>
      <c r="Z89" s="847"/>
      <c r="AA89" s="145" t="s">
        <v>11</v>
      </c>
      <c r="AB89" s="847"/>
      <c r="AC89" s="145" t="s">
        <v>29</v>
      </c>
      <c r="AD89" s="849" t="s">
        <v>43</v>
      </c>
      <c r="AE89" s="850" t="str">
        <f t="shared" si="3"/>
        <v/>
      </c>
      <c r="AF89" s="38" t="s">
        <v>182</v>
      </c>
      <c r="AG89" s="857" t="str">
        <f t="shared" si="4"/>
        <v/>
      </c>
    </row>
    <row r="90" spans="1:33" ht="36.75" customHeight="1">
      <c r="A90" s="784">
        <f t="shared" si="5"/>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30"/>
      <c r="S90" s="835"/>
      <c r="T90" s="839" t="e">
        <f>IF(P90="","",VLOOKUP(P90,'【参考】数式用'!$A$5:$H$34,MATCH(S90,'【参考】数式用'!$C$4:$E$4,0)+2,0))</f>
        <v>#REF!</v>
      </c>
      <c r="U90" s="65" t="s">
        <v>181</v>
      </c>
      <c r="V90" s="845"/>
      <c r="W90" s="145" t="s">
        <v>11</v>
      </c>
      <c r="X90" s="846"/>
      <c r="Y90" s="509" t="s">
        <v>170</v>
      </c>
      <c r="Z90" s="847"/>
      <c r="AA90" s="145" t="s">
        <v>11</v>
      </c>
      <c r="AB90" s="847"/>
      <c r="AC90" s="145" t="s">
        <v>29</v>
      </c>
      <c r="AD90" s="849" t="s">
        <v>43</v>
      </c>
      <c r="AE90" s="850" t="str">
        <f t="shared" si="3"/>
        <v/>
      </c>
      <c r="AF90" s="38" t="s">
        <v>182</v>
      </c>
      <c r="AG90" s="857" t="str">
        <f t="shared" si="4"/>
        <v/>
      </c>
    </row>
    <row r="91" spans="1:33" ht="36.75" customHeight="1">
      <c r="A91" s="784">
        <f t="shared" si="5"/>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30"/>
      <c r="S91" s="835"/>
      <c r="T91" s="839" t="e">
        <f>IF(P91="","",VLOOKUP(P91,'【参考】数式用'!$A$5:$H$34,MATCH(S91,'【参考】数式用'!$C$4:$E$4,0)+2,0))</f>
        <v>#REF!</v>
      </c>
      <c r="U91" s="65" t="s">
        <v>181</v>
      </c>
      <c r="V91" s="845"/>
      <c r="W91" s="145" t="s">
        <v>11</v>
      </c>
      <c r="X91" s="846"/>
      <c r="Y91" s="509" t="s">
        <v>170</v>
      </c>
      <c r="Z91" s="847"/>
      <c r="AA91" s="145" t="s">
        <v>11</v>
      </c>
      <c r="AB91" s="847"/>
      <c r="AC91" s="145" t="s">
        <v>29</v>
      </c>
      <c r="AD91" s="849" t="s">
        <v>43</v>
      </c>
      <c r="AE91" s="850" t="str">
        <f t="shared" si="3"/>
        <v/>
      </c>
      <c r="AF91" s="38" t="s">
        <v>182</v>
      </c>
      <c r="AG91" s="857" t="str">
        <f t="shared" si="4"/>
        <v/>
      </c>
    </row>
    <row r="92" spans="1:33" ht="36.75" customHeight="1">
      <c r="A92" s="784">
        <f t="shared" si="5"/>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30"/>
      <c r="S92" s="835"/>
      <c r="T92" s="839" t="e">
        <f>IF(P92="","",VLOOKUP(P92,'【参考】数式用'!$A$5:$H$34,MATCH(S92,'【参考】数式用'!$C$4:$E$4,0)+2,0))</f>
        <v>#REF!</v>
      </c>
      <c r="U92" s="65" t="s">
        <v>181</v>
      </c>
      <c r="V92" s="845"/>
      <c r="W92" s="145" t="s">
        <v>11</v>
      </c>
      <c r="X92" s="846"/>
      <c r="Y92" s="509" t="s">
        <v>170</v>
      </c>
      <c r="Z92" s="847"/>
      <c r="AA92" s="145" t="s">
        <v>11</v>
      </c>
      <c r="AB92" s="847"/>
      <c r="AC92" s="145" t="s">
        <v>29</v>
      </c>
      <c r="AD92" s="849" t="s">
        <v>43</v>
      </c>
      <c r="AE92" s="850" t="str">
        <f t="shared" si="3"/>
        <v/>
      </c>
      <c r="AF92" s="38" t="s">
        <v>182</v>
      </c>
      <c r="AG92" s="857" t="str">
        <f t="shared" si="4"/>
        <v/>
      </c>
    </row>
    <row r="93" spans="1:33" ht="36.75" customHeight="1">
      <c r="A93" s="784">
        <f t="shared" si="5"/>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30"/>
      <c r="S93" s="835"/>
      <c r="T93" s="839" t="e">
        <f>IF(P93="","",VLOOKUP(P93,'【参考】数式用'!$A$5:$H$34,MATCH(S93,'【参考】数式用'!$C$4:$E$4,0)+2,0))</f>
        <v>#REF!</v>
      </c>
      <c r="U93" s="65" t="s">
        <v>181</v>
      </c>
      <c r="V93" s="845"/>
      <c r="W93" s="145" t="s">
        <v>11</v>
      </c>
      <c r="X93" s="846"/>
      <c r="Y93" s="509" t="s">
        <v>170</v>
      </c>
      <c r="Z93" s="847"/>
      <c r="AA93" s="145" t="s">
        <v>11</v>
      </c>
      <c r="AB93" s="847"/>
      <c r="AC93" s="145" t="s">
        <v>29</v>
      </c>
      <c r="AD93" s="849" t="s">
        <v>43</v>
      </c>
      <c r="AE93" s="850" t="str">
        <f t="shared" si="3"/>
        <v/>
      </c>
      <c r="AF93" s="38" t="s">
        <v>182</v>
      </c>
      <c r="AG93" s="857" t="str">
        <f t="shared" si="4"/>
        <v/>
      </c>
    </row>
    <row r="94" spans="1:33" ht="36.75" customHeight="1">
      <c r="A94" s="784">
        <f t="shared" si="5"/>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30"/>
      <c r="S94" s="835"/>
      <c r="T94" s="839" t="e">
        <f>IF(P94="","",VLOOKUP(P94,'【参考】数式用'!$A$5:$H$34,MATCH(S94,'【参考】数式用'!$C$4:$E$4,0)+2,0))</f>
        <v>#REF!</v>
      </c>
      <c r="U94" s="65" t="s">
        <v>181</v>
      </c>
      <c r="V94" s="845"/>
      <c r="W94" s="145" t="s">
        <v>11</v>
      </c>
      <c r="X94" s="846"/>
      <c r="Y94" s="509" t="s">
        <v>170</v>
      </c>
      <c r="Z94" s="847"/>
      <c r="AA94" s="145" t="s">
        <v>11</v>
      </c>
      <c r="AB94" s="847"/>
      <c r="AC94" s="145" t="s">
        <v>29</v>
      </c>
      <c r="AD94" s="849" t="s">
        <v>43</v>
      </c>
      <c r="AE94" s="850" t="str">
        <f t="shared" si="3"/>
        <v/>
      </c>
      <c r="AF94" s="38" t="s">
        <v>182</v>
      </c>
      <c r="AG94" s="857" t="str">
        <f t="shared" si="4"/>
        <v/>
      </c>
    </row>
    <row r="95" spans="1:33" ht="36.75" customHeight="1">
      <c r="A95" s="784">
        <f t="shared" si="5"/>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30"/>
      <c r="S95" s="835"/>
      <c r="T95" s="839" t="e">
        <f>IF(P95="","",VLOOKUP(P95,'【参考】数式用'!$A$5:$H$34,MATCH(S95,'【参考】数式用'!$C$4:$E$4,0)+2,0))</f>
        <v>#REF!</v>
      </c>
      <c r="U95" s="65" t="s">
        <v>181</v>
      </c>
      <c r="V95" s="845"/>
      <c r="W95" s="145" t="s">
        <v>11</v>
      </c>
      <c r="X95" s="846"/>
      <c r="Y95" s="509" t="s">
        <v>170</v>
      </c>
      <c r="Z95" s="847"/>
      <c r="AA95" s="145" t="s">
        <v>11</v>
      </c>
      <c r="AB95" s="847"/>
      <c r="AC95" s="145" t="s">
        <v>29</v>
      </c>
      <c r="AD95" s="849" t="s">
        <v>43</v>
      </c>
      <c r="AE95" s="850" t="str">
        <f t="shared" si="3"/>
        <v/>
      </c>
      <c r="AF95" s="38" t="s">
        <v>182</v>
      </c>
      <c r="AG95" s="857" t="str">
        <f t="shared" si="4"/>
        <v/>
      </c>
    </row>
    <row r="96" spans="1:33" ht="36.75" customHeight="1">
      <c r="A96" s="784">
        <f t="shared" si="5"/>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30"/>
      <c r="S96" s="835"/>
      <c r="T96" s="839" t="e">
        <f>IF(P96="","",VLOOKUP(P96,'【参考】数式用'!$A$5:$H$34,MATCH(S96,'【参考】数式用'!$C$4:$E$4,0)+2,0))</f>
        <v>#REF!</v>
      </c>
      <c r="U96" s="65" t="s">
        <v>181</v>
      </c>
      <c r="V96" s="845"/>
      <c r="W96" s="145" t="s">
        <v>11</v>
      </c>
      <c r="X96" s="846"/>
      <c r="Y96" s="509" t="s">
        <v>170</v>
      </c>
      <c r="Z96" s="847"/>
      <c r="AA96" s="145" t="s">
        <v>11</v>
      </c>
      <c r="AB96" s="847"/>
      <c r="AC96" s="145" t="s">
        <v>29</v>
      </c>
      <c r="AD96" s="849" t="s">
        <v>43</v>
      </c>
      <c r="AE96" s="850" t="str">
        <f t="shared" si="3"/>
        <v/>
      </c>
      <c r="AF96" s="38" t="s">
        <v>182</v>
      </c>
      <c r="AG96" s="857" t="str">
        <f t="shared" si="4"/>
        <v/>
      </c>
    </row>
    <row r="97" spans="1:33" ht="36.75" customHeight="1">
      <c r="A97" s="784">
        <f t="shared" si="5"/>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30"/>
      <c r="S97" s="835"/>
      <c r="T97" s="839" t="e">
        <f>IF(P97="","",VLOOKUP(P97,'【参考】数式用'!$A$5:$H$34,MATCH(S97,'【参考】数式用'!$C$4:$E$4,0)+2,0))</f>
        <v>#REF!</v>
      </c>
      <c r="U97" s="65" t="s">
        <v>181</v>
      </c>
      <c r="V97" s="845"/>
      <c r="W97" s="145" t="s">
        <v>11</v>
      </c>
      <c r="X97" s="846"/>
      <c r="Y97" s="509" t="s">
        <v>170</v>
      </c>
      <c r="Z97" s="847"/>
      <c r="AA97" s="145" t="s">
        <v>11</v>
      </c>
      <c r="AB97" s="847"/>
      <c r="AC97" s="145" t="s">
        <v>29</v>
      </c>
      <c r="AD97" s="849" t="s">
        <v>43</v>
      </c>
      <c r="AE97" s="850" t="str">
        <f t="shared" si="3"/>
        <v/>
      </c>
      <c r="AF97" s="38" t="s">
        <v>182</v>
      </c>
      <c r="AG97" s="857" t="str">
        <f t="shared" si="4"/>
        <v/>
      </c>
    </row>
    <row r="98" spans="1:33" ht="36.75" customHeight="1">
      <c r="A98" s="784">
        <f t="shared" si="5"/>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30"/>
      <c r="S98" s="835"/>
      <c r="T98" s="839" t="e">
        <f>IF(P98="","",VLOOKUP(P98,'【参考】数式用'!$A$5:$H$34,MATCH(S98,'【参考】数式用'!$C$4:$E$4,0)+2,0))</f>
        <v>#REF!</v>
      </c>
      <c r="U98" s="65" t="s">
        <v>181</v>
      </c>
      <c r="V98" s="845"/>
      <c r="W98" s="145" t="s">
        <v>11</v>
      </c>
      <c r="X98" s="846"/>
      <c r="Y98" s="509" t="s">
        <v>170</v>
      </c>
      <c r="Z98" s="847"/>
      <c r="AA98" s="145" t="s">
        <v>11</v>
      </c>
      <c r="AB98" s="847"/>
      <c r="AC98" s="145" t="s">
        <v>29</v>
      </c>
      <c r="AD98" s="849" t="s">
        <v>43</v>
      </c>
      <c r="AE98" s="850" t="str">
        <f t="shared" si="3"/>
        <v/>
      </c>
      <c r="AF98" s="38" t="s">
        <v>182</v>
      </c>
      <c r="AG98" s="857" t="str">
        <f t="shared" si="4"/>
        <v/>
      </c>
    </row>
    <row r="99" spans="1:33" ht="36.75" customHeight="1">
      <c r="A99" s="784">
        <f t="shared" si="5"/>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30"/>
      <c r="S99" s="835"/>
      <c r="T99" s="839" t="e">
        <f>IF(P99="","",VLOOKUP(P99,'【参考】数式用'!$A$5:$H$34,MATCH(S99,'【参考】数式用'!$C$4:$E$4,0)+2,0))</f>
        <v>#REF!</v>
      </c>
      <c r="U99" s="65" t="s">
        <v>181</v>
      </c>
      <c r="V99" s="845"/>
      <c r="W99" s="145" t="s">
        <v>11</v>
      </c>
      <c r="X99" s="846"/>
      <c r="Y99" s="509" t="s">
        <v>170</v>
      </c>
      <c r="Z99" s="847"/>
      <c r="AA99" s="145" t="s">
        <v>11</v>
      </c>
      <c r="AB99" s="847"/>
      <c r="AC99" s="145" t="s">
        <v>29</v>
      </c>
      <c r="AD99" s="849" t="s">
        <v>43</v>
      </c>
      <c r="AE99" s="850" t="str">
        <f t="shared" si="3"/>
        <v/>
      </c>
      <c r="AF99" s="38" t="s">
        <v>182</v>
      </c>
      <c r="AG99" s="857" t="str">
        <f t="shared" si="4"/>
        <v/>
      </c>
    </row>
    <row r="100" spans="1:33" ht="36.75" customHeight="1">
      <c r="A100" s="784">
        <f t="shared" si="5"/>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30"/>
      <c r="S100" s="835"/>
      <c r="T100" s="839" t="e">
        <f>IF(P100="","",VLOOKUP(P100,'【参考】数式用'!$A$5:$H$34,MATCH(S100,'【参考】数式用'!$C$4:$E$4,0)+2,0))</f>
        <v>#REF!</v>
      </c>
      <c r="U100" s="65" t="s">
        <v>181</v>
      </c>
      <c r="V100" s="845"/>
      <c r="W100" s="145" t="s">
        <v>11</v>
      </c>
      <c r="X100" s="846"/>
      <c r="Y100" s="509" t="s">
        <v>170</v>
      </c>
      <c r="Z100" s="847"/>
      <c r="AA100" s="145" t="s">
        <v>11</v>
      </c>
      <c r="AB100" s="847"/>
      <c r="AC100" s="145" t="s">
        <v>29</v>
      </c>
      <c r="AD100" s="849" t="s">
        <v>43</v>
      </c>
      <c r="AE100" s="850" t="str">
        <f t="shared" si="3"/>
        <v/>
      </c>
      <c r="AF100" s="38" t="s">
        <v>182</v>
      </c>
      <c r="AG100" s="857" t="str">
        <f t="shared" si="4"/>
        <v/>
      </c>
    </row>
    <row r="101" spans="1:33" ht="36.75" customHeight="1">
      <c r="A101" s="784">
        <f t="shared" si="5"/>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30"/>
      <c r="S101" s="835"/>
      <c r="T101" s="839" t="e">
        <f>IF(P101="","",VLOOKUP(P101,'【参考】数式用'!$A$5:$H$34,MATCH(S101,'【参考】数式用'!$C$4:$E$4,0)+2,0))</f>
        <v>#REF!</v>
      </c>
      <c r="U101" s="65" t="s">
        <v>181</v>
      </c>
      <c r="V101" s="845"/>
      <c r="W101" s="145" t="s">
        <v>11</v>
      </c>
      <c r="X101" s="846"/>
      <c r="Y101" s="509" t="s">
        <v>170</v>
      </c>
      <c r="Z101" s="847"/>
      <c r="AA101" s="145" t="s">
        <v>11</v>
      </c>
      <c r="AB101" s="847"/>
      <c r="AC101" s="145" t="s">
        <v>29</v>
      </c>
      <c r="AD101" s="849" t="s">
        <v>43</v>
      </c>
      <c r="AE101" s="850" t="str">
        <f t="shared" si="3"/>
        <v/>
      </c>
      <c r="AF101" s="38" t="s">
        <v>182</v>
      </c>
      <c r="AG101" s="857" t="str">
        <f t="shared" si="4"/>
        <v/>
      </c>
    </row>
    <row r="102" spans="1:33" ht="36.75" customHeight="1">
      <c r="A102" s="784">
        <f t="shared" si="5"/>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30"/>
      <c r="S102" s="835"/>
      <c r="T102" s="839" t="e">
        <f>IF(P102="","",VLOOKUP(P102,'【参考】数式用'!$A$5:$H$34,MATCH(S102,'【参考】数式用'!$C$4:$E$4,0)+2,0))</f>
        <v>#REF!</v>
      </c>
      <c r="U102" s="65" t="s">
        <v>181</v>
      </c>
      <c r="V102" s="845"/>
      <c r="W102" s="145" t="s">
        <v>11</v>
      </c>
      <c r="X102" s="846"/>
      <c r="Y102" s="509" t="s">
        <v>170</v>
      </c>
      <c r="Z102" s="847"/>
      <c r="AA102" s="145" t="s">
        <v>11</v>
      </c>
      <c r="AB102" s="847"/>
      <c r="AC102" s="145" t="s">
        <v>29</v>
      </c>
      <c r="AD102" s="849" t="s">
        <v>43</v>
      </c>
      <c r="AE102" s="850" t="str">
        <f t="shared" si="3"/>
        <v/>
      </c>
      <c r="AF102" s="38" t="s">
        <v>182</v>
      </c>
      <c r="AG102" s="857" t="str">
        <f t="shared" si="4"/>
        <v/>
      </c>
    </row>
    <row r="103" spans="1:33" ht="36.75" customHeight="1">
      <c r="A103" s="784">
        <f t="shared" si="5"/>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30"/>
      <c r="S103" s="835"/>
      <c r="T103" s="839" t="e">
        <f>IF(P103="","",VLOOKUP(P103,'【参考】数式用'!$A$5:$H$34,MATCH(S103,'【参考】数式用'!$C$4:$E$4,0)+2,0))</f>
        <v>#REF!</v>
      </c>
      <c r="U103" s="65" t="s">
        <v>181</v>
      </c>
      <c r="V103" s="845"/>
      <c r="W103" s="145" t="s">
        <v>11</v>
      </c>
      <c r="X103" s="846"/>
      <c r="Y103" s="509" t="s">
        <v>170</v>
      </c>
      <c r="Z103" s="847"/>
      <c r="AA103" s="145" t="s">
        <v>11</v>
      </c>
      <c r="AB103" s="847"/>
      <c r="AC103" s="145" t="s">
        <v>29</v>
      </c>
      <c r="AD103" s="849" t="s">
        <v>43</v>
      </c>
      <c r="AE103" s="850" t="str">
        <f t="shared" si="3"/>
        <v/>
      </c>
      <c r="AF103" s="38" t="s">
        <v>182</v>
      </c>
      <c r="AG103" s="857" t="str">
        <f t="shared" si="4"/>
        <v/>
      </c>
    </row>
    <row r="104" spans="1:33" ht="36.75" customHeight="1">
      <c r="A104" s="784">
        <f t="shared" si="5"/>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30"/>
      <c r="S104" s="835"/>
      <c r="T104" s="839" t="e">
        <f>IF(P104="","",VLOOKUP(P104,'【参考】数式用'!$A$5:$H$34,MATCH(S104,'【参考】数式用'!$C$4:$E$4,0)+2,0))</f>
        <v>#REF!</v>
      </c>
      <c r="U104" s="65" t="s">
        <v>181</v>
      </c>
      <c r="V104" s="845"/>
      <c r="W104" s="145" t="s">
        <v>11</v>
      </c>
      <c r="X104" s="846"/>
      <c r="Y104" s="509" t="s">
        <v>170</v>
      </c>
      <c r="Z104" s="847"/>
      <c r="AA104" s="145" t="s">
        <v>11</v>
      </c>
      <c r="AB104" s="847"/>
      <c r="AC104" s="145" t="s">
        <v>29</v>
      </c>
      <c r="AD104" s="849" t="s">
        <v>43</v>
      </c>
      <c r="AE104" s="850" t="str">
        <f t="shared" si="3"/>
        <v/>
      </c>
      <c r="AF104" s="38" t="s">
        <v>182</v>
      </c>
      <c r="AG104" s="857" t="str">
        <f t="shared" si="4"/>
        <v/>
      </c>
    </row>
    <row r="105" spans="1:33" ht="36.75" customHeight="1">
      <c r="A105" s="784">
        <f t="shared" si="5"/>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30"/>
      <c r="S105" s="835"/>
      <c r="T105" s="839" t="e">
        <f>IF(P105="","",VLOOKUP(P105,'【参考】数式用'!$A$5:$H$34,MATCH(S105,'【参考】数式用'!$C$4:$E$4,0)+2,0))</f>
        <v>#REF!</v>
      </c>
      <c r="U105" s="65" t="s">
        <v>181</v>
      </c>
      <c r="V105" s="845"/>
      <c r="W105" s="145" t="s">
        <v>11</v>
      </c>
      <c r="X105" s="846"/>
      <c r="Y105" s="509" t="s">
        <v>170</v>
      </c>
      <c r="Z105" s="847"/>
      <c r="AA105" s="145" t="s">
        <v>11</v>
      </c>
      <c r="AB105" s="847"/>
      <c r="AC105" s="145" t="s">
        <v>29</v>
      </c>
      <c r="AD105" s="849" t="s">
        <v>43</v>
      </c>
      <c r="AE105" s="850" t="str">
        <f t="shared" si="3"/>
        <v/>
      </c>
      <c r="AF105" s="38" t="s">
        <v>182</v>
      </c>
      <c r="AG105" s="857" t="str">
        <f t="shared" si="4"/>
        <v/>
      </c>
    </row>
    <row r="106" spans="1:33" ht="36.75" customHeight="1">
      <c r="A106" s="784">
        <f t="shared" si="5"/>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30"/>
      <c r="S106" s="835"/>
      <c r="T106" s="839" t="e">
        <f>IF(P106="","",VLOOKUP(P106,'【参考】数式用'!$A$5:$H$34,MATCH(S106,'【参考】数式用'!$C$4:$E$4,0)+2,0))</f>
        <v>#REF!</v>
      </c>
      <c r="U106" s="65" t="s">
        <v>181</v>
      </c>
      <c r="V106" s="845"/>
      <c r="W106" s="145" t="s">
        <v>11</v>
      </c>
      <c r="X106" s="846"/>
      <c r="Y106" s="509" t="s">
        <v>170</v>
      </c>
      <c r="Z106" s="847"/>
      <c r="AA106" s="145" t="s">
        <v>11</v>
      </c>
      <c r="AB106" s="847"/>
      <c r="AC106" s="145" t="s">
        <v>29</v>
      </c>
      <c r="AD106" s="849" t="s">
        <v>43</v>
      </c>
      <c r="AE106" s="850" t="str">
        <f t="shared" si="3"/>
        <v/>
      </c>
      <c r="AF106" s="38" t="s">
        <v>182</v>
      </c>
      <c r="AG106" s="857" t="str">
        <f t="shared" si="4"/>
        <v/>
      </c>
    </row>
    <row r="107" spans="1:33" ht="36.75" customHeight="1">
      <c r="A107" s="784">
        <f t="shared" si="5"/>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30"/>
      <c r="S107" s="835"/>
      <c r="T107" s="839" t="e">
        <f>IF(P107="","",VLOOKUP(P107,'【参考】数式用'!$A$5:$H$34,MATCH(S107,'【参考】数式用'!$C$4:$E$4,0)+2,0))</f>
        <v>#REF!</v>
      </c>
      <c r="U107" s="65" t="s">
        <v>181</v>
      </c>
      <c r="V107" s="845"/>
      <c r="W107" s="145" t="s">
        <v>11</v>
      </c>
      <c r="X107" s="846"/>
      <c r="Y107" s="509" t="s">
        <v>170</v>
      </c>
      <c r="Z107" s="847"/>
      <c r="AA107" s="145" t="s">
        <v>11</v>
      </c>
      <c r="AB107" s="847"/>
      <c r="AC107" s="145" t="s">
        <v>29</v>
      </c>
      <c r="AD107" s="849" t="s">
        <v>43</v>
      </c>
      <c r="AE107" s="850" t="str">
        <f t="shared" si="3"/>
        <v/>
      </c>
      <c r="AF107" s="38" t="s">
        <v>182</v>
      </c>
      <c r="AG107" s="857" t="str">
        <f t="shared" si="4"/>
        <v/>
      </c>
    </row>
    <row r="108" spans="1:33" ht="36.75" customHeight="1">
      <c r="A108" s="784">
        <f t="shared" si="5"/>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30"/>
      <c r="S108" s="835"/>
      <c r="T108" s="839" t="e">
        <f>IF(P108="","",VLOOKUP(P108,'【参考】数式用'!$A$5:$H$34,MATCH(S108,'【参考】数式用'!$C$4:$E$4,0)+2,0))</f>
        <v>#REF!</v>
      </c>
      <c r="U108" s="65" t="s">
        <v>181</v>
      </c>
      <c r="V108" s="845"/>
      <c r="W108" s="145" t="s">
        <v>11</v>
      </c>
      <c r="X108" s="846"/>
      <c r="Y108" s="509" t="s">
        <v>170</v>
      </c>
      <c r="Z108" s="847"/>
      <c r="AA108" s="145" t="s">
        <v>11</v>
      </c>
      <c r="AB108" s="847"/>
      <c r="AC108" s="145" t="s">
        <v>29</v>
      </c>
      <c r="AD108" s="849" t="s">
        <v>43</v>
      </c>
      <c r="AE108" s="850" t="str">
        <f t="shared" si="3"/>
        <v/>
      </c>
      <c r="AF108" s="38" t="s">
        <v>182</v>
      </c>
      <c r="AG108" s="857" t="str">
        <f t="shared" si="4"/>
        <v/>
      </c>
    </row>
    <row r="109" spans="1:33" ht="36.75" customHeight="1">
      <c r="A109" s="784">
        <f t="shared" si="5"/>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30"/>
      <c r="S109" s="835"/>
      <c r="T109" s="839" t="e">
        <f>IF(P109="","",VLOOKUP(P109,'【参考】数式用'!$A$5:$H$34,MATCH(S109,'【参考】数式用'!$C$4:$E$4,0)+2,0))</f>
        <v>#REF!</v>
      </c>
      <c r="U109" s="65" t="s">
        <v>181</v>
      </c>
      <c r="V109" s="845"/>
      <c r="W109" s="145" t="s">
        <v>11</v>
      </c>
      <c r="X109" s="846"/>
      <c r="Y109" s="509" t="s">
        <v>170</v>
      </c>
      <c r="Z109" s="847"/>
      <c r="AA109" s="145" t="s">
        <v>11</v>
      </c>
      <c r="AB109" s="847"/>
      <c r="AC109" s="145" t="s">
        <v>29</v>
      </c>
      <c r="AD109" s="849" t="s">
        <v>43</v>
      </c>
      <c r="AE109" s="850" t="str">
        <f t="shared" si="3"/>
        <v/>
      </c>
      <c r="AF109" s="38" t="s">
        <v>182</v>
      </c>
      <c r="AG109" s="857" t="str">
        <f t="shared" si="4"/>
        <v/>
      </c>
    </row>
    <row r="110" spans="1:33" ht="36.75" customHeight="1">
      <c r="A110" s="784">
        <f t="shared" si="5"/>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30"/>
      <c r="S110" s="835"/>
      <c r="T110" s="839" t="e">
        <f>IF(P110="","",VLOOKUP(P110,'【参考】数式用'!$A$5:$H$34,MATCH(S110,'【参考】数式用'!$C$4:$E$4,0)+2,0))</f>
        <v>#REF!</v>
      </c>
      <c r="U110" s="65" t="s">
        <v>181</v>
      </c>
      <c r="V110" s="845"/>
      <c r="W110" s="145" t="s">
        <v>11</v>
      </c>
      <c r="X110" s="846"/>
      <c r="Y110" s="509" t="s">
        <v>170</v>
      </c>
      <c r="Z110" s="847"/>
      <c r="AA110" s="145" t="s">
        <v>11</v>
      </c>
      <c r="AB110" s="847"/>
      <c r="AC110" s="145" t="s">
        <v>29</v>
      </c>
      <c r="AD110" s="849" t="s">
        <v>43</v>
      </c>
      <c r="AE110" s="850" t="str">
        <f t="shared" si="3"/>
        <v/>
      </c>
      <c r="AF110" s="38" t="s">
        <v>182</v>
      </c>
      <c r="AG110" s="857" t="str">
        <f t="shared" si="4"/>
        <v/>
      </c>
    </row>
    <row r="111" spans="1:33" ht="36.75" customHeight="1">
      <c r="A111" s="784">
        <f t="shared" si="5"/>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30"/>
      <c r="S111" s="835"/>
      <c r="T111" s="839" t="e">
        <f>IF(P111="","",VLOOKUP(P111,'【参考】数式用'!$A$5:$H$34,MATCH(S111,'【参考】数式用'!$C$4:$E$4,0)+2,0))</f>
        <v>#REF!</v>
      </c>
      <c r="U111" s="65" t="s">
        <v>181</v>
      </c>
      <c r="V111" s="845"/>
      <c r="W111" s="145" t="s">
        <v>11</v>
      </c>
      <c r="X111" s="846"/>
      <c r="Y111" s="509" t="s">
        <v>170</v>
      </c>
      <c r="Z111" s="847"/>
      <c r="AA111" s="145" t="s">
        <v>11</v>
      </c>
      <c r="AB111" s="847"/>
      <c r="AC111" s="145" t="s">
        <v>29</v>
      </c>
      <c r="AD111" s="849" t="s">
        <v>43</v>
      </c>
      <c r="AE111" s="850" t="str">
        <f t="shared" si="3"/>
        <v/>
      </c>
      <c r="AF111" s="38" t="s">
        <v>182</v>
      </c>
      <c r="AG111" s="857" t="str">
        <f t="shared" si="4"/>
        <v/>
      </c>
    </row>
  </sheetData>
  <autoFilter ref="L11:AG11"/>
  <mergeCells count="17">
    <mergeCell ref="A3:C3"/>
    <mergeCell ref="D3:O3"/>
    <mergeCell ref="A5:N5"/>
    <mergeCell ref="S8:T8"/>
    <mergeCell ref="U8:AF8"/>
    <mergeCell ref="A7:A10"/>
    <mergeCell ref="B7:K10"/>
    <mergeCell ref="L7:L10"/>
    <mergeCell ref="M7:N9"/>
    <mergeCell ref="O7:O10"/>
    <mergeCell ref="P7:P10"/>
    <mergeCell ref="Q7:Q10"/>
    <mergeCell ref="R9:R10"/>
    <mergeCell ref="S9:S10"/>
    <mergeCell ref="T9:T10"/>
    <mergeCell ref="U9:AF10"/>
    <mergeCell ref="AG9:AG10"/>
  </mergeCells>
  <phoneticPr fontId="20"/>
  <dataValidations count="2">
    <dataValidation imeMode="halfAlpha" allowBlank="1" showDropDown="0" showInputMessage="1" showErrorMessage="1" sqref="B12:Q111 V12:V111 Z12:Z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fitToWidth="1" fitToHeight="1" orientation="portrait"/>
  <headerFooter alignWithMargins="0"/>
  <rowBreaks count="1" manualBreakCount="1">
    <brk id="31" max="32" man="1"/>
  </rowBreaks>
  <legacyDrawing r:id="rId1"/>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'【参考】数式用'!$C$4:$E$4</xm:f>
          </x14:formula1>
          <xm:sqref>S12:S111</xm:sqref>
        </x14:dataValidation>
        <x14:dataValidation type="list" imeMode="halfAlpha" allowBlank="1" showDropDown="0"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AS114"/>
  <sheetViews>
    <sheetView zoomScale="70" zoomScaleNormal="70" zoomScaleSheetLayoutView="70" workbookViewId="0">
      <selection activeCell="B19" sqref="B19:AI19"/>
    </sheetView>
  </sheetViews>
  <sheetFormatPr defaultColWidth="2.5" defaultRowHeight="13.5"/>
  <cols>
    <col min="1" max="1" width="5.625" style="43" customWidth="1"/>
    <col min="2" max="11" width="2.625" style="43" customWidth="1"/>
    <col min="12" max="13" width="11.875" style="43" customWidth="1"/>
    <col min="14" max="14" width="12.625" style="43" customWidth="1"/>
    <col min="15" max="15" width="37.5" style="43" customWidth="1"/>
    <col min="16" max="16" width="22.625" style="43" customWidth="1"/>
    <col min="17" max="17" width="15.625" style="43" customWidth="1"/>
    <col min="18" max="19" width="13.625" style="43" customWidth="1"/>
    <col min="20" max="20" width="6.75" style="43" customWidth="1"/>
    <col min="21" max="21" width="31.5" style="43" customWidth="1"/>
    <col min="22" max="22" width="4.75" style="43" bestFit="1" customWidth="1"/>
    <col min="23" max="23" width="3.625" style="43" customWidth="1"/>
    <col min="24" max="24" width="3.125" style="43" bestFit="1" customWidth="1"/>
    <col min="25" max="25" width="3.625" style="43" customWidth="1"/>
    <col min="26" max="26" width="8" style="43" bestFit="1" customWidth="1"/>
    <col min="27" max="27" width="3.625" style="43" customWidth="1"/>
    <col min="28" max="28" width="3.125" style="43" bestFit="1" customWidth="1"/>
    <col min="29" max="29" width="3.625" style="43" customWidth="1"/>
    <col min="30" max="31" width="3.125" style="43" customWidth="1"/>
    <col min="32" max="32" width="3.5" style="43" bestFit="1" customWidth="1"/>
    <col min="33" max="33" width="5.875" style="43" bestFit="1" customWidth="1"/>
    <col min="34" max="34" width="14.625" style="43" customWidth="1"/>
    <col min="35" max="35" width="2.5" style="43"/>
    <col min="36" max="36" width="6.125" style="43" customWidth="1"/>
    <col min="37" max="45" width="8.375" style="43" customWidth="1"/>
    <col min="46" max="16384" width="2.5" style="43"/>
  </cols>
  <sheetData>
    <row r="1" spans="1:45" ht="21" customHeight="1">
      <c r="A1" s="6" t="s">
        <v>403</v>
      </c>
      <c r="H1" s="20" t="s">
        <v>337</v>
      </c>
      <c r="Z1" s="438"/>
      <c r="AA1" s="438"/>
      <c r="AB1" s="438"/>
      <c r="AC1" s="438"/>
      <c r="AD1" s="438"/>
      <c r="AE1" s="438"/>
      <c r="AF1" s="438"/>
      <c r="AG1" s="438"/>
      <c r="AH1" s="438"/>
    </row>
    <row r="2" spans="1:45" ht="21" customHeight="1">
      <c r="B2" s="20"/>
      <c r="C2" s="20"/>
      <c r="D2" s="20"/>
      <c r="E2" s="20"/>
      <c r="F2" s="20"/>
      <c r="G2" s="20"/>
      <c r="H2" s="20"/>
      <c r="I2" s="20"/>
      <c r="J2" s="20"/>
      <c r="K2" s="20"/>
      <c r="L2" s="20"/>
      <c r="M2" s="20"/>
      <c r="N2" s="20"/>
      <c r="O2" s="20"/>
      <c r="P2" s="20"/>
      <c r="W2" s="20"/>
      <c r="X2" s="20"/>
      <c r="Y2" s="20"/>
      <c r="Z2" s="438"/>
      <c r="AA2" s="438"/>
      <c r="AB2" s="438"/>
      <c r="AC2" s="438"/>
      <c r="AD2" s="848"/>
      <c r="AE2" s="848"/>
      <c r="AF2" s="848"/>
      <c r="AG2" s="848"/>
      <c r="AH2" s="848"/>
    </row>
    <row r="3" spans="1:45" ht="27" customHeight="1">
      <c r="A3" s="778" t="s">
        <v>24</v>
      </c>
      <c r="B3" s="778"/>
      <c r="C3" s="790"/>
      <c r="D3" s="795" t="e">
        <f>IF(#REF!="","",#REF!)</f>
        <v>#REF!</v>
      </c>
      <c r="E3" s="798"/>
      <c r="F3" s="798"/>
      <c r="G3" s="798"/>
      <c r="H3" s="798"/>
      <c r="I3" s="798"/>
      <c r="J3" s="798"/>
      <c r="K3" s="798"/>
      <c r="L3" s="798"/>
      <c r="M3" s="798"/>
      <c r="N3" s="798"/>
      <c r="O3" s="813"/>
      <c r="P3" s="818"/>
      <c r="Q3" s="822"/>
      <c r="V3" s="822"/>
      <c r="W3" s="822"/>
      <c r="X3" s="822"/>
      <c r="Y3" s="822"/>
    </row>
    <row r="4" spans="1:45" ht="21" customHeight="1">
      <c r="A4" s="779"/>
      <c r="B4" s="779"/>
      <c r="C4" s="779"/>
      <c r="D4" s="796"/>
      <c r="E4" s="796"/>
      <c r="F4" s="796"/>
      <c r="G4" s="796"/>
      <c r="H4" s="796"/>
      <c r="I4" s="796"/>
      <c r="J4" s="796"/>
      <c r="K4" s="796"/>
      <c r="L4" s="796"/>
      <c r="M4" s="796"/>
      <c r="N4" s="796"/>
      <c r="O4" s="796"/>
      <c r="P4" s="796"/>
      <c r="Q4" s="822"/>
      <c r="V4" s="822"/>
      <c r="W4" s="822"/>
      <c r="X4" s="822"/>
      <c r="Y4" s="822"/>
    </row>
    <row r="5" spans="1:45" ht="27" customHeight="1">
      <c r="A5" s="858" t="s">
        <v>338</v>
      </c>
      <c r="B5" s="859"/>
      <c r="C5" s="859"/>
      <c r="D5" s="860"/>
      <c r="E5" s="860"/>
      <c r="F5" s="860"/>
      <c r="G5" s="860"/>
      <c r="H5" s="860"/>
      <c r="I5" s="860"/>
      <c r="J5" s="860"/>
      <c r="K5" s="860"/>
      <c r="L5" s="860"/>
      <c r="M5" s="860"/>
      <c r="N5" s="860"/>
      <c r="O5" s="814">
        <f>SUM(AH12:AH111)</f>
        <v>0</v>
      </c>
      <c r="P5" s="796"/>
      <c r="R5" s="0"/>
      <c r="S5" s="0"/>
      <c r="T5" s="0"/>
      <c r="U5" s="0"/>
      <c r="V5" s="822"/>
      <c r="W5" s="822"/>
      <c r="X5" s="822"/>
      <c r="Y5" s="822"/>
      <c r="Z5" s="0"/>
      <c r="AA5" s="0"/>
      <c r="AB5" s="0"/>
      <c r="AC5" s="0"/>
      <c r="AD5" s="0"/>
      <c r="AE5" s="0"/>
      <c r="AF5" s="0"/>
      <c r="AG5" s="0"/>
      <c r="AH5" s="0"/>
    </row>
    <row r="6" spans="1:45" ht="21" customHeight="1">
      <c r="Q6" s="221"/>
    </row>
    <row r="7" spans="1:45" ht="18" customHeight="1">
      <c r="A7" s="781"/>
      <c r="B7" s="786" t="s">
        <v>336</v>
      </c>
      <c r="C7" s="791"/>
      <c r="D7" s="791"/>
      <c r="E7" s="791"/>
      <c r="F7" s="791"/>
      <c r="G7" s="791"/>
      <c r="H7" s="791"/>
      <c r="I7" s="791"/>
      <c r="J7" s="791"/>
      <c r="K7" s="799"/>
      <c r="L7" s="803" t="s">
        <v>118</v>
      </c>
      <c r="M7" s="807" t="s">
        <v>16</v>
      </c>
      <c r="N7" s="810"/>
      <c r="O7" s="815" t="s">
        <v>128</v>
      </c>
      <c r="P7" s="819" t="s">
        <v>84</v>
      </c>
      <c r="Q7" s="823" t="s">
        <v>359</v>
      </c>
      <c r="R7" s="861" t="s">
        <v>3</v>
      </c>
      <c r="S7" s="865"/>
      <c r="T7" s="865"/>
      <c r="U7" s="873"/>
      <c r="V7" s="873"/>
      <c r="W7" s="873"/>
      <c r="X7" s="873"/>
      <c r="Y7" s="873"/>
      <c r="Z7" s="873"/>
      <c r="AA7" s="873"/>
      <c r="AB7" s="873"/>
      <c r="AC7" s="873"/>
      <c r="AD7" s="873"/>
      <c r="AE7" s="873"/>
      <c r="AF7" s="873"/>
      <c r="AG7" s="873"/>
      <c r="AH7" s="890"/>
    </row>
    <row r="8" spans="1:45" ht="14.25" customHeight="1">
      <c r="A8" s="782"/>
      <c r="B8" s="787"/>
      <c r="C8" s="792"/>
      <c r="D8" s="792"/>
      <c r="E8" s="792"/>
      <c r="F8" s="792"/>
      <c r="G8" s="792"/>
      <c r="H8" s="792"/>
      <c r="I8" s="792"/>
      <c r="J8" s="792"/>
      <c r="K8" s="800"/>
      <c r="L8" s="804"/>
      <c r="M8" s="808"/>
      <c r="N8" s="811"/>
      <c r="O8" s="816"/>
      <c r="P8" s="820"/>
      <c r="Q8" s="824"/>
      <c r="R8" s="862"/>
      <c r="S8" s="866" t="s">
        <v>13</v>
      </c>
      <c r="T8" s="870"/>
      <c r="U8" s="874"/>
      <c r="V8" s="880" t="s">
        <v>50</v>
      </c>
      <c r="W8" s="882"/>
      <c r="X8" s="882"/>
      <c r="Y8" s="882"/>
      <c r="Z8" s="882"/>
      <c r="AA8" s="882"/>
      <c r="AB8" s="882"/>
      <c r="AC8" s="882"/>
      <c r="AD8" s="882"/>
      <c r="AE8" s="882"/>
      <c r="AF8" s="882"/>
      <c r="AG8" s="882"/>
      <c r="AH8" s="891" t="s">
        <v>41</v>
      </c>
    </row>
    <row r="9" spans="1:45" ht="13.5" customHeight="1">
      <c r="A9" s="782"/>
      <c r="B9" s="787"/>
      <c r="C9" s="792"/>
      <c r="D9" s="792"/>
      <c r="E9" s="792"/>
      <c r="F9" s="792"/>
      <c r="G9" s="792"/>
      <c r="H9" s="792"/>
      <c r="I9" s="792"/>
      <c r="J9" s="792"/>
      <c r="K9" s="800"/>
      <c r="L9" s="804"/>
      <c r="M9" s="809"/>
      <c r="N9" s="812"/>
      <c r="O9" s="816"/>
      <c r="P9" s="820"/>
      <c r="Q9" s="824"/>
      <c r="R9" s="828" t="s">
        <v>18</v>
      </c>
      <c r="S9" s="867" t="s">
        <v>339</v>
      </c>
      <c r="T9" s="871" t="s">
        <v>259</v>
      </c>
      <c r="U9" s="875" t="s">
        <v>276</v>
      </c>
      <c r="V9" s="807" t="s">
        <v>242</v>
      </c>
      <c r="W9" s="842"/>
      <c r="X9" s="842"/>
      <c r="Y9" s="842"/>
      <c r="Z9" s="842"/>
      <c r="AA9" s="842"/>
      <c r="AB9" s="842"/>
      <c r="AC9" s="842"/>
      <c r="AD9" s="842"/>
      <c r="AE9" s="842"/>
      <c r="AF9" s="842"/>
      <c r="AG9" s="842"/>
      <c r="AH9" s="855" t="s">
        <v>61</v>
      </c>
    </row>
    <row r="10" spans="1:45" ht="120" customHeight="1">
      <c r="A10" s="782"/>
      <c r="B10" s="787"/>
      <c r="C10" s="792"/>
      <c r="D10" s="792"/>
      <c r="E10" s="792"/>
      <c r="F10" s="792"/>
      <c r="G10" s="792"/>
      <c r="H10" s="792"/>
      <c r="I10" s="792"/>
      <c r="J10" s="792"/>
      <c r="K10" s="800"/>
      <c r="L10" s="804"/>
      <c r="M10" s="804" t="s">
        <v>192</v>
      </c>
      <c r="N10" s="804" t="s">
        <v>193</v>
      </c>
      <c r="O10" s="816"/>
      <c r="P10" s="820"/>
      <c r="Q10" s="824"/>
      <c r="R10" s="828"/>
      <c r="S10" s="867"/>
      <c r="T10" s="871"/>
      <c r="U10" s="876"/>
      <c r="V10" s="808"/>
      <c r="W10" s="843"/>
      <c r="X10" s="843"/>
      <c r="Y10" s="843"/>
      <c r="Z10" s="843"/>
      <c r="AA10" s="843"/>
      <c r="AB10" s="843"/>
      <c r="AC10" s="843"/>
      <c r="AD10" s="843"/>
      <c r="AE10" s="843"/>
      <c r="AF10" s="843"/>
      <c r="AG10" s="843"/>
      <c r="AH10" s="855"/>
    </row>
    <row r="11" spans="1:45" ht="15">
      <c r="A11" s="783"/>
      <c r="B11" s="788"/>
      <c r="C11" s="793"/>
      <c r="D11" s="793"/>
      <c r="E11" s="793"/>
      <c r="F11" s="793"/>
      <c r="G11" s="793"/>
      <c r="H11" s="793"/>
      <c r="I11" s="793"/>
      <c r="J11" s="793"/>
      <c r="K11" s="801"/>
      <c r="L11" s="805"/>
      <c r="M11" s="805"/>
      <c r="N11" s="805"/>
      <c r="O11" s="817"/>
      <c r="P11" s="821"/>
      <c r="Q11" s="825"/>
      <c r="R11" s="828"/>
      <c r="S11" s="867"/>
      <c r="T11" s="871"/>
      <c r="U11" s="877"/>
      <c r="V11" s="809"/>
      <c r="W11" s="844"/>
      <c r="X11" s="844"/>
      <c r="Y11" s="844"/>
      <c r="Z11" s="844"/>
      <c r="AA11" s="844"/>
      <c r="AB11" s="844"/>
      <c r="AC11" s="844"/>
      <c r="AD11" s="844"/>
      <c r="AE11" s="844"/>
      <c r="AF11" s="844"/>
      <c r="AG11" s="844"/>
      <c r="AH11" s="856"/>
    </row>
    <row r="12" spans="1:45" ht="33"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63" t="s">
        <v>405</v>
      </c>
      <c r="S12" s="868" t="s">
        <v>52</v>
      </c>
      <c r="T12" s="839" t="str">
        <f>IFERROR(IF(R12="","",VLOOKUP(P12,'【参考】数式用'!$A$5:$H$34,MATCH(S12,'【参考】数式用'!$F$4:$H$4,0)+5,0)),"")</f>
        <v/>
      </c>
      <c r="U12" s="878" t="str">
        <f>IF(S12="特定加算Ⅰ",VLOOKUP(P12,'【参考】数式用'!$A$5:$I$28,9,FALSE),"-")</f>
        <v>-</v>
      </c>
      <c r="V12" s="65" t="s">
        <v>48</v>
      </c>
      <c r="W12" s="883">
        <v>3</v>
      </c>
      <c r="X12" s="145" t="s">
        <v>11</v>
      </c>
      <c r="Y12" s="883">
        <v>4</v>
      </c>
      <c r="Z12" s="509" t="s">
        <v>105</v>
      </c>
      <c r="AA12" s="883">
        <v>4</v>
      </c>
      <c r="AB12" s="145" t="s">
        <v>11</v>
      </c>
      <c r="AC12" s="883">
        <v>3</v>
      </c>
      <c r="AD12" s="145" t="s">
        <v>6</v>
      </c>
      <c r="AE12" s="849" t="s">
        <v>43</v>
      </c>
      <c r="AF12" s="220">
        <f t="shared" ref="AF12:AF75" si="0">IF(AND(W12&gt;=1,Y12&gt;=1,AA12&gt;=1,AC12&gt;=1),(AA12*12+AC12)-(W12*12+Y12)+1,"")</f>
        <v>12</v>
      </c>
      <c r="AG12" s="220" t="s">
        <v>5</v>
      </c>
      <c r="AH12" s="857" t="str">
        <f t="shared" ref="AH12:AH75" si="1">IFERROR(ROUNDDOWN(Q12*T12,0)*AF12,"")</f>
        <v/>
      </c>
      <c r="AJ12" s="714" t="str">
        <f t="shared" ref="AJ12:AJ75" si="2">IFERROR(IF(T12="エラー","☓","○"),"")</f>
        <v>○</v>
      </c>
      <c r="AK12" s="733" t="str">
        <f t="shared" ref="AK12:AK75" si="3">IFERROR(IF(T12="エラー","当該サービスに存在しない加算区分が選択されていますので、修正してください。",""),"")</f>
        <v/>
      </c>
      <c r="AL12" s="733"/>
      <c r="AM12" s="733"/>
      <c r="AN12" s="733"/>
      <c r="AO12" s="733"/>
      <c r="AP12" s="733"/>
      <c r="AQ12" s="733"/>
      <c r="AR12" s="733"/>
      <c r="AS12" s="894"/>
    </row>
    <row r="13" spans="1:45" ht="33" customHeight="1">
      <c r="A13" s="784">
        <f t="shared" ref="A13:A76" si="4">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63" t="s">
        <v>404</v>
      </c>
      <c r="S13" s="868" t="s">
        <v>51</v>
      </c>
      <c r="T13" s="839" t="str">
        <f>IFERROR(IF(R13="","",VLOOKUP(P13,'【参考】数式用'!$A$5:$H$34,MATCH(S13,'【参考】数式用'!$F$4:$H$4,0)+5,0)),"")</f>
        <v/>
      </c>
      <c r="U13" s="878" t="e">
        <f>IF(S13="特定加算Ⅰ",VLOOKUP(P13,'【参考】数式用'!$A$5:$I$28,9,FALSE),"-")</f>
        <v>#REF!</v>
      </c>
      <c r="V13" s="65" t="s">
        <v>48</v>
      </c>
      <c r="W13" s="883">
        <v>3</v>
      </c>
      <c r="X13" s="145" t="s">
        <v>11</v>
      </c>
      <c r="Y13" s="883">
        <v>4</v>
      </c>
      <c r="Z13" s="509" t="s">
        <v>105</v>
      </c>
      <c r="AA13" s="883">
        <v>4</v>
      </c>
      <c r="AB13" s="145" t="s">
        <v>11</v>
      </c>
      <c r="AC13" s="883">
        <v>3</v>
      </c>
      <c r="AD13" s="145" t="s">
        <v>6</v>
      </c>
      <c r="AE13" s="849" t="s">
        <v>43</v>
      </c>
      <c r="AF13" s="850">
        <f t="shared" si="0"/>
        <v>12</v>
      </c>
      <c r="AG13" s="220" t="s">
        <v>5</v>
      </c>
      <c r="AH13" s="857" t="str">
        <f t="shared" si="1"/>
        <v/>
      </c>
      <c r="AJ13" s="714" t="str">
        <f t="shared" si="2"/>
        <v>○</v>
      </c>
      <c r="AK13" s="733" t="str">
        <f t="shared" si="3"/>
        <v/>
      </c>
      <c r="AL13" s="733"/>
      <c r="AM13" s="733"/>
      <c r="AN13" s="733"/>
      <c r="AO13" s="733"/>
      <c r="AP13" s="733"/>
      <c r="AQ13" s="733"/>
      <c r="AR13" s="733"/>
      <c r="AS13" s="894"/>
    </row>
    <row r="14" spans="1:45" ht="33" customHeight="1">
      <c r="A14" s="784">
        <f t="shared" si="4"/>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63" t="s">
        <v>404</v>
      </c>
      <c r="S14" s="868" t="s">
        <v>51</v>
      </c>
      <c r="T14" s="839" t="str">
        <f>IFERROR(IF(R14="","",VLOOKUP(P14,'【参考】数式用'!$A$5:$H$34,MATCH(S14,'【参考】数式用'!$F$4:$H$4,0)+5,0)),"")</f>
        <v/>
      </c>
      <c r="U14" s="878" t="e">
        <f>IF(S14="特定加算Ⅰ",VLOOKUP(P14,'【参考】数式用'!$A$5:$I$28,9,FALSE),"-")</f>
        <v>#REF!</v>
      </c>
      <c r="V14" s="65" t="s">
        <v>48</v>
      </c>
      <c r="W14" s="883">
        <v>3</v>
      </c>
      <c r="X14" s="145" t="s">
        <v>11</v>
      </c>
      <c r="Y14" s="883">
        <v>4</v>
      </c>
      <c r="Z14" s="509" t="s">
        <v>105</v>
      </c>
      <c r="AA14" s="883">
        <v>4</v>
      </c>
      <c r="AB14" s="145" t="s">
        <v>11</v>
      </c>
      <c r="AC14" s="883">
        <v>3</v>
      </c>
      <c r="AD14" s="145" t="s">
        <v>6</v>
      </c>
      <c r="AE14" s="849" t="s">
        <v>43</v>
      </c>
      <c r="AF14" s="850">
        <f t="shared" si="0"/>
        <v>12</v>
      </c>
      <c r="AG14" s="220" t="s">
        <v>5</v>
      </c>
      <c r="AH14" s="857" t="str">
        <f t="shared" si="1"/>
        <v/>
      </c>
      <c r="AJ14" s="714" t="str">
        <f t="shared" si="2"/>
        <v>○</v>
      </c>
      <c r="AK14" s="733" t="str">
        <f t="shared" si="3"/>
        <v/>
      </c>
      <c r="AL14" s="733"/>
      <c r="AM14" s="733"/>
      <c r="AN14" s="733"/>
      <c r="AO14" s="733"/>
      <c r="AP14" s="733"/>
      <c r="AQ14" s="733"/>
      <c r="AR14" s="733"/>
      <c r="AS14" s="894"/>
    </row>
    <row r="15" spans="1:45" ht="33" customHeight="1">
      <c r="A15" s="784">
        <f t="shared" si="4"/>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63" t="s">
        <v>280</v>
      </c>
      <c r="S15" s="868" t="s">
        <v>51</v>
      </c>
      <c r="T15" s="839" t="str">
        <f>IFERROR(IF(R15="","",VLOOKUP(P15,'【参考】数式用'!$A$5:$H$34,MATCH(S15,'【参考】数式用'!$F$4:$H$4,0)+5,0)),"")</f>
        <v/>
      </c>
      <c r="U15" s="878" t="e">
        <f>IF(S15="特定加算Ⅰ",VLOOKUP(P15,'【参考】数式用'!$A$5:$I$28,9,FALSE),"-")</f>
        <v>#REF!</v>
      </c>
      <c r="V15" s="65" t="s">
        <v>48</v>
      </c>
      <c r="W15" s="883">
        <v>3</v>
      </c>
      <c r="X15" s="145" t="s">
        <v>11</v>
      </c>
      <c r="Y15" s="883">
        <v>4</v>
      </c>
      <c r="Z15" s="509" t="s">
        <v>105</v>
      </c>
      <c r="AA15" s="883">
        <v>4</v>
      </c>
      <c r="AB15" s="145" t="s">
        <v>11</v>
      </c>
      <c r="AC15" s="883">
        <v>3</v>
      </c>
      <c r="AD15" s="145" t="s">
        <v>6</v>
      </c>
      <c r="AE15" s="849" t="s">
        <v>43</v>
      </c>
      <c r="AF15" s="850">
        <f t="shared" si="0"/>
        <v>12</v>
      </c>
      <c r="AG15" s="220" t="s">
        <v>5</v>
      </c>
      <c r="AH15" s="857" t="str">
        <f t="shared" si="1"/>
        <v/>
      </c>
      <c r="AJ15" s="714" t="str">
        <f t="shared" si="2"/>
        <v>○</v>
      </c>
      <c r="AK15" s="733" t="str">
        <f t="shared" si="3"/>
        <v/>
      </c>
      <c r="AL15" s="733"/>
      <c r="AM15" s="733"/>
      <c r="AN15" s="733"/>
      <c r="AO15" s="733"/>
      <c r="AP15" s="733"/>
      <c r="AQ15" s="733"/>
      <c r="AR15" s="733"/>
      <c r="AS15" s="894"/>
    </row>
    <row r="16" spans="1:45" ht="33" customHeight="1">
      <c r="A16" s="784">
        <f t="shared" si="4"/>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63" t="s">
        <v>404</v>
      </c>
      <c r="S16" s="868" t="s">
        <v>149</v>
      </c>
      <c r="T16" s="839" t="str">
        <f>IFERROR(IF(R16="","",VLOOKUP(P16,'【参考】数式用'!$A$5:$H$34,MATCH(S16,'【参考】数式用'!$F$4:$H$4,0)+5,0)),"")</f>
        <v/>
      </c>
      <c r="U16" s="878" t="str">
        <f>IF(S16="特定加算Ⅰ",VLOOKUP(P16,'【参考】数式用'!$A$5:$I$28,9,FALSE),"-")</f>
        <v>-</v>
      </c>
      <c r="V16" s="65" t="s">
        <v>48</v>
      </c>
      <c r="W16" s="883">
        <v>3</v>
      </c>
      <c r="X16" s="145" t="s">
        <v>11</v>
      </c>
      <c r="Y16" s="883">
        <v>4</v>
      </c>
      <c r="Z16" s="509" t="s">
        <v>105</v>
      </c>
      <c r="AA16" s="883">
        <v>4</v>
      </c>
      <c r="AB16" s="145" t="s">
        <v>11</v>
      </c>
      <c r="AC16" s="883">
        <v>3</v>
      </c>
      <c r="AD16" s="145" t="s">
        <v>6</v>
      </c>
      <c r="AE16" s="849" t="s">
        <v>43</v>
      </c>
      <c r="AF16" s="850">
        <f t="shared" si="0"/>
        <v>12</v>
      </c>
      <c r="AG16" s="220" t="s">
        <v>5</v>
      </c>
      <c r="AH16" s="857" t="str">
        <f t="shared" si="1"/>
        <v/>
      </c>
      <c r="AJ16" s="714" t="str">
        <f t="shared" si="2"/>
        <v>○</v>
      </c>
      <c r="AK16" s="733" t="str">
        <f t="shared" si="3"/>
        <v/>
      </c>
      <c r="AL16" s="733"/>
      <c r="AM16" s="733"/>
      <c r="AN16" s="733"/>
      <c r="AO16" s="733"/>
      <c r="AP16" s="733"/>
      <c r="AQ16" s="733"/>
      <c r="AR16" s="733"/>
      <c r="AS16" s="894"/>
    </row>
    <row r="17" spans="1:45" ht="33" customHeight="1">
      <c r="A17" s="784">
        <f t="shared" si="4"/>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63" t="s">
        <v>404</v>
      </c>
      <c r="S17" s="868" t="s">
        <v>149</v>
      </c>
      <c r="T17" s="839" t="str">
        <f>IFERROR(IF(R17="","",VLOOKUP(P17,'【参考】数式用'!$A$5:$H$34,MATCH(S17,'【参考】数式用'!$F$4:$H$4,0)+5,0)),"")</f>
        <v/>
      </c>
      <c r="U17" s="878" t="str">
        <f>IF(S17="特定加算Ⅰ",VLOOKUP(P17,'【参考】数式用'!$A$5:$I$28,9,FALSE),"-")</f>
        <v>-</v>
      </c>
      <c r="V17" s="65" t="s">
        <v>181</v>
      </c>
      <c r="W17" s="883">
        <v>3</v>
      </c>
      <c r="X17" s="145" t="s">
        <v>11</v>
      </c>
      <c r="Y17" s="883">
        <v>4</v>
      </c>
      <c r="Z17" s="509" t="s">
        <v>170</v>
      </c>
      <c r="AA17" s="883">
        <v>4</v>
      </c>
      <c r="AB17" s="145" t="s">
        <v>11</v>
      </c>
      <c r="AC17" s="883">
        <v>3</v>
      </c>
      <c r="AD17" s="145" t="s">
        <v>29</v>
      </c>
      <c r="AE17" s="849" t="s">
        <v>43</v>
      </c>
      <c r="AF17" s="850">
        <f t="shared" si="0"/>
        <v>12</v>
      </c>
      <c r="AG17" s="220" t="s">
        <v>182</v>
      </c>
      <c r="AH17" s="857" t="str">
        <f t="shared" si="1"/>
        <v/>
      </c>
      <c r="AJ17" s="714" t="str">
        <f t="shared" si="2"/>
        <v>○</v>
      </c>
      <c r="AK17" s="733" t="str">
        <f t="shared" si="3"/>
        <v/>
      </c>
      <c r="AL17" s="733"/>
      <c r="AM17" s="733"/>
      <c r="AN17" s="733"/>
      <c r="AO17" s="733"/>
      <c r="AP17" s="733"/>
      <c r="AQ17" s="733"/>
      <c r="AR17" s="733"/>
      <c r="AS17" s="894"/>
    </row>
    <row r="18" spans="1:45" ht="33" customHeight="1">
      <c r="A18" s="784">
        <f t="shared" si="4"/>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63"/>
      <c r="S18" s="868"/>
      <c r="T18" s="839" t="str">
        <f>IFERROR(IF(R18="","",VLOOKUP(P18,'【参考】数式用'!$A$5:$H$34,MATCH(S18,'【参考】数式用'!$F$4:$H$4,0)+5,0)),"")</f>
        <v/>
      </c>
      <c r="U18" s="878" t="str">
        <f>IF(S18="特定加算Ⅰ",VLOOKUP(P18,'【参考】数式用'!$A$5:$I$28,9,FALSE),"-")</f>
        <v>-</v>
      </c>
      <c r="V18" s="65" t="s">
        <v>181</v>
      </c>
      <c r="W18" s="883"/>
      <c r="X18" s="145" t="s">
        <v>11</v>
      </c>
      <c r="Y18" s="883"/>
      <c r="Z18" s="509" t="s">
        <v>170</v>
      </c>
      <c r="AA18" s="883"/>
      <c r="AB18" s="145" t="s">
        <v>11</v>
      </c>
      <c r="AC18" s="883"/>
      <c r="AD18" s="145" t="s">
        <v>29</v>
      </c>
      <c r="AE18" s="849" t="s">
        <v>43</v>
      </c>
      <c r="AF18" s="850" t="str">
        <f t="shared" si="0"/>
        <v/>
      </c>
      <c r="AG18" s="220" t="s">
        <v>182</v>
      </c>
      <c r="AH18" s="857" t="str">
        <f t="shared" si="1"/>
        <v/>
      </c>
      <c r="AJ18" s="714" t="str">
        <f t="shared" si="2"/>
        <v>○</v>
      </c>
      <c r="AK18" s="733" t="str">
        <f t="shared" si="3"/>
        <v/>
      </c>
      <c r="AL18" s="733"/>
      <c r="AM18" s="733"/>
      <c r="AN18" s="733"/>
      <c r="AO18" s="733"/>
      <c r="AP18" s="733"/>
      <c r="AQ18" s="733"/>
      <c r="AR18" s="733"/>
      <c r="AS18" s="894"/>
    </row>
    <row r="19" spans="1:45" ht="33" customHeight="1">
      <c r="A19" s="784">
        <f t="shared" si="4"/>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63"/>
      <c r="S19" s="868"/>
      <c r="T19" s="839" t="str">
        <f>IFERROR(IF(R19="","",VLOOKUP(P19,'【参考】数式用'!$A$5:$H$34,MATCH(S19,'【参考】数式用'!$F$4:$H$4,0)+5,0)),"")</f>
        <v/>
      </c>
      <c r="U19" s="878" t="str">
        <f>IF(S19="特定加算Ⅰ",VLOOKUP(P19,'【参考】数式用'!$A$5:$I$28,9,FALSE),"-")</f>
        <v>-</v>
      </c>
      <c r="V19" s="65" t="s">
        <v>181</v>
      </c>
      <c r="W19" s="883"/>
      <c r="X19" s="145" t="s">
        <v>11</v>
      </c>
      <c r="Y19" s="883"/>
      <c r="Z19" s="509" t="s">
        <v>170</v>
      </c>
      <c r="AA19" s="883"/>
      <c r="AB19" s="145" t="s">
        <v>11</v>
      </c>
      <c r="AC19" s="883"/>
      <c r="AD19" s="145" t="s">
        <v>29</v>
      </c>
      <c r="AE19" s="849" t="s">
        <v>43</v>
      </c>
      <c r="AF19" s="850" t="str">
        <f t="shared" si="0"/>
        <v/>
      </c>
      <c r="AG19" s="220" t="s">
        <v>182</v>
      </c>
      <c r="AH19" s="857" t="str">
        <f t="shared" si="1"/>
        <v/>
      </c>
      <c r="AJ19" s="714" t="str">
        <f t="shared" si="2"/>
        <v>○</v>
      </c>
      <c r="AK19" s="733" t="str">
        <f t="shared" si="3"/>
        <v/>
      </c>
      <c r="AL19" s="733"/>
      <c r="AM19" s="733"/>
      <c r="AN19" s="733"/>
      <c r="AO19" s="733"/>
      <c r="AP19" s="733"/>
      <c r="AQ19" s="733"/>
      <c r="AR19" s="733"/>
      <c r="AS19" s="894"/>
    </row>
    <row r="20" spans="1:45" ht="33" customHeight="1">
      <c r="A20" s="784">
        <f t="shared" si="4"/>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63"/>
      <c r="S20" s="868"/>
      <c r="T20" s="839" t="str">
        <f>IFERROR(IF(R20="","",VLOOKUP(P20,'【参考】数式用'!$A$5:$H$34,MATCH(S20,'【参考】数式用'!$F$4:$H$4,0)+5,0)),"")</f>
        <v/>
      </c>
      <c r="U20" s="878" t="str">
        <f>IF(S20="特定加算Ⅰ",VLOOKUP(P20,'【参考】数式用'!$A$5:$I$28,9,FALSE),"-")</f>
        <v>-</v>
      </c>
      <c r="V20" s="65" t="s">
        <v>181</v>
      </c>
      <c r="W20" s="883"/>
      <c r="X20" s="145" t="s">
        <v>11</v>
      </c>
      <c r="Y20" s="883"/>
      <c r="Z20" s="509" t="s">
        <v>170</v>
      </c>
      <c r="AA20" s="883"/>
      <c r="AB20" s="145" t="s">
        <v>11</v>
      </c>
      <c r="AC20" s="883"/>
      <c r="AD20" s="145" t="s">
        <v>29</v>
      </c>
      <c r="AE20" s="849" t="s">
        <v>43</v>
      </c>
      <c r="AF20" s="850" t="str">
        <f t="shared" si="0"/>
        <v/>
      </c>
      <c r="AG20" s="220" t="s">
        <v>182</v>
      </c>
      <c r="AH20" s="857" t="str">
        <f t="shared" si="1"/>
        <v/>
      </c>
      <c r="AJ20" s="714" t="str">
        <f t="shared" si="2"/>
        <v>○</v>
      </c>
      <c r="AK20" s="733" t="str">
        <f t="shared" si="3"/>
        <v/>
      </c>
      <c r="AL20" s="733"/>
      <c r="AM20" s="733"/>
      <c r="AN20" s="733"/>
      <c r="AO20" s="733"/>
      <c r="AP20" s="733"/>
      <c r="AQ20" s="733"/>
      <c r="AR20" s="733"/>
      <c r="AS20" s="894"/>
    </row>
    <row r="21" spans="1:45" ht="33" customHeight="1">
      <c r="A21" s="784">
        <f t="shared" si="4"/>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63"/>
      <c r="S21" s="868"/>
      <c r="T21" s="839" t="str">
        <f>IFERROR(IF(R21="","",VLOOKUP(P21,'【参考】数式用'!$A$5:$H$34,MATCH(S21,'【参考】数式用'!$F$4:$H$4,0)+5,0)),"")</f>
        <v/>
      </c>
      <c r="U21" s="878" t="str">
        <f>IF(S21="特定加算Ⅰ",VLOOKUP(P21,'【参考】数式用'!$A$5:$I$28,9,FALSE),"-")</f>
        <v>-</v>
      </c>
      <c r="V21" s="65" t="s">
        <v>181</v>
      </c>
      <c r="W21" s="883"/>
      <c r="X21" s="145" t="s">
        <v>11</v>
      </c>
      <c r="Y21" s="883"/>
      <c r="Z21" s="509" t="s">
        <v>170</v>
      </c>
      <c r="AA21" s="883"/>
      <c r="AB21" s="145" t="s">
        <v>11</v>
      </c>
      <c r="AC21" s="883"/>
      <c r="AD21" s="145" t="s">
        <v>29</v>
      </c>
      <c r="AE21" s="849" t="s">
        <v>43</v>
      </c>
      <c r="AF21" s="850" t="str">
        <f t="shared" si="0"/>
        <v/>
      </c>
      <c r="AG21" s="220" t="s">
        <v>182</v>
      </c>
      <c r="AH21" s="857" t="str">
        <f t="shared" si="1"/>
        <v/>
      </c>
      <c r="AJ21" s="714" t="str">
        <f t="shared" si="2"/>
        <v>○</v>
      </c>
      <c r="AK21" s="733" t="str">
        <f t="shared" si="3"/>
        <v/>
      </c>
      <c r="AL21" s="733"/>
      <c r="AM21" s="733"/>
      <c r="AN21" s="733"/>
      <c r="AO21" s="733"/>
      <c r="AP21" s="733"/>
      <c r="AQ21" s="733"/>
      <c r="AR21" s="733"/>
      <c r="AS21" s="894"/>
    </row>
    <row r="22" spans="1:45" ht="33" customHeight="1">
      <c r="A22" s="784">
        <f t="shared" si="4"/>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63"/>
      <c r="S22" s="868"/>
      <c r="T22" s="839" t="str">
        <f>IFERROR(IF(R22="","",VLOOKUP(P22,'【参考】数式用'!$A$5:$H$34,MATCH(S22,'【参考】数式用'!$F$4:$H$4,0)+5,0)),"")</f>
        <v/>
      </c>
      <c r="U22" s="878" t="str">
        <f>IF(S22="特定加算Ⅰ",VLOOKUP(P22,'【参考】数式用'!$A$5:$I$28,9,FALSE),"-")</f>
        <v>-</v>
      </c>
      <c r="V22" s="65" t="s">
        <v>181</v>
      </c>
      <c r="W22" s="883"/>
      <c r="X22" s="145" t="s">
        <v>11</v>
      </c>
      <c r="Y22" s="883"/>
      <c r="Z22" s="509" t="s">
        <v>170</v>
      </c>
      <c r="AA22" s="883"/>
      <c r="AB22" s="145" t="s">
        <v>11</v>
      </c>
      <c r="AC22" s="883"/>
      <c r="AD22" s="145" t="s">
        <v>29</v>
      </c>
      <c r="AE22" s="849" t="s">
        <v>43</v>
      </c>
      <c r="AF22" s="850" t="str">
        <f t="shared" si="0"/>
        <v/>
      </c>
      <c r="AG22" s="220" t="s">
        <v>182</v>
      </c>
      <c r="AH22" s="857" t="str">
        <f t="shared" si="1"/>
        <v/>
      </c>
      <c r="AJ22" s="714" t="str">
        <f t="shared" si="2"/>
        <v>○</v>
      </c>
      <c r="AK22" s="733" t="str">
        <f t="shared" si="3"/>
        <v/>
      </c>
      <c r="AL22" s="733"/>
      <c r="AM22" s="733"/>
      <c r="AN22" s="733"/>
      <c r="AO22" s="733"/>
      <c r="AP22" s="733"/>
      <c r="AQ22" s="733"/>
      <c r="AR22" s="733"/>
      <c r="AS22" s="894"/>
    </row>
    <row r="23" spans="1:45" ht="33" customHeight="1">
      <c r="A23" s="784">
        <f t="shared" si="4"/>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63"/>
      <c r="S23" s="868"/>
      <c r="T23" s="839" t="str">
        <f>IFERROR(IF(R23="","",VLOOKUP(P23,'【参考】数式用'!$A$5:$H$34,MATCH(S23,'【参考】数式用'!$F$4:$H$4,0)+5,0)),"")</f>
        <v/>
      </c>
      <c r="U23" s="878" t="str">
        <f>IF(S23="特定加算Ⅰ",VLOOKUP(P23,'【参考】数式用'!$A$5:$I$28,9,FALSE),"-")</f>
        <v>-</v>
      </c>
      <c r="V23" s="65" t="s">
        <v>181</v>
      </c>
      <c r="W23" s="883"/>
      <c r="X23" s="145" t="s">
        <v>11</v>
      </c>
      <c r="Y23" s="883"/>
      <c r="Z23" s="509" t="s">
        <v>170</v>
      </c>
      <c r="AA23" s="883"/>
      <c r="AB23" s="145" t="s">
        <v>11</v>
      </c>
      <c r="AC23" s="883"/>
      <c r="AD23" s="145" t="s">
        <v>29</v>
      </c>
      <c r="AE23" s="849" t="s">
        <v>43</v>
      </c>
      <c r="AF23" s="850" t="str">
        <f t="shared" si="0"/>
        <v/>
      </c>
      <c r="AG23" s="220" t="s">
        <v>182</v>
      </c>
      <c r="AH23" s="857" t="str">
        <f t="shared" si="1"/>
        <v/>
      </c>
      <c r="AJ23" s="714" t="str">
        <f t="shared" si="2"/>
        <v>○</v>
      </c>
      <c r="AK23" s="733" t="str">
        <f t="shared" si="3"/>
        <v/>
      </c>
      <c r="AL23" s="733"/>
      <c r="AM23" s="733"/>
      <c r="AN23" s="733"/>
      <c r="AO23" s="733"/>
      <c r="AP23" s="733"/>
      <c r="AQ23" s="733"/>
      <c r="AR23" s="733"/>
      <c r="AS23" s="894"/>
    </row>
    <row r="24" spans="1:45" ht="33" customHeight="1">
      <c r="A24" s="784">
        <f t="shared" si="4"/>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63"/>
      <c r="S24" s="868"/>
      <c r="T24" s="839" t="str">
        <f>IFERROR(IF(R24="","",VLOOKUP(P24,'【参考】数式用'!$A$5:$H$34,MATCH(S24,'【参考】数式用'!$F$4:$H$4,0)+5,0)),"")</f>
        <v/>
      </c>
      <c r="U24" s="878" t="str">
        <f>IF(S24="特定加算Ⅰ",VLOOKUP(P24,'【参考】数式用'!$A$5:$I$28,9,FALSE),"-")</f>
        <v>-</v>
      </c>
      <c r="V24" s="65" t="s">
        <v>181</v>
      </c>
      <c r="W24" s="883"/>
      <c r="X24" s="145" t="s">
        <v>11</v>
      </c>
      <c r="Y24" s="883"/>
      <c r="Z24" s="509" t="s">
        <v>170</v>
      </c>
      <c r="AA24" s="883"/>
      <c r="AB24" s="145" t="s">
        <v>11</v>
      </c>
      <c r="AC24" s="883"/>
      <c r="AD24" s="145" t="s">
        <v>29</v>
      </c>
      <c r="AE24" s="849" t="s">
        <v>43</v>
      </c>
      <c r="AF24" s="850" t="str">
        <f t="shared" si="0"/>
        <v/>
      </c>
      <c r="AG24" s="220" t="s">
        <v>182</v>
      </c>
      <c r="AH24" s="857" t="str">
        <f t="shared" si="1"/>
        <v/>
      </c>
      <c r="AJ24" s="714" t="str">
        <f t="shared" si="2"/>
        <v>○</v>
      </c>
      <c r="AK24" s="733" t="str">
        <f t="shared" si="3"/>
        <v/>
      </c>
      <c r="AL24" s="733"/>
      <c r="AM24" s="733"/>
      <c r="AN24" s="733"/>
      <c r="AO24" s="733"/>
      <c r="AP24" s="733"/>
      <c r="AQ24" s="733"/>
      <c r="AR24" s="733"/>
      <c r="AS24" s="894"/>
    </row>
    <row r="25" spans="1:45" ht="33" customHeight="1">
      <c r="A25" s="784">
        <f t="shared" si="4"/>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63"/>
      <c r="S25" s="868"/>
      <c r="T25" s="839" t="str">
        <f>IFERROR(IF(R25="","",VLOOKUP(P25,'【参考】数式用'!$A$5:$H$34,MATCH(S25,'【参考】数式用'!$F$4:$H$4,0)+5,0)),"")</f>
        <v/>
      </c>
      <c r="U25" s="878" t="str">
        <f>IF(S25="特定加算Ⅰ",VLOOKUP(P25,'【参考】数式用'!$A$5:$I$28,9,FALSE),"-")</f>
        <v>-</v>
      </c>
      <c r="V25" s="65" t="s">
        <v>181</v>
      </c>
      <c r="W25" s="883"/>
      <c r="X25" s="145" t="s">
        <v>11</v>
      </c>
      <c r="Y25" s="883"/>
      <c r="Z25" s="509" t="s">
        <v>170</v>
      </c>
      <c r="AA25" s="883"/>
      <c r="AB25" s="145" t="s">
        <v>11</v>
      </c>
      <c r="AC25" s="883"/>
      <c r="AD25" s="145" t="s">
        <v>29</v>
      </c>
      <c r="AE25" s="849" t="s">
        <v>43</v>
      </c>
      <c r="AF25" s="850" t="str">
        <f t="shared" si="0"/>
        <v/>
      </c>
      <c r="AG25" s="220" t="s">
        <v>182</v>
      </c>
      <c r="AH25" s="857" t="str">
        <f t="shared" si="1"/>
        <v/>
      </c>
      <c r="AJ25" s="714" t="str">
        <f t="shared" si="2"/>
        <v>○</v>
      </c>
      <c r="AK25" s="733" t="str">
        <f t="shared" si="3"/>
        <v/>
      </c>
      <c r="AL25" s="733"/>
      <c r="AM25" s="733"/>
      <c r="AN25" s="733"/>
      <c r="AO25" s="733"/>
      <c r="AP25" s="733"/>
      <c r="AQ25" s="733"/>
      <c r="AR25" s="733"/>
      <c r="AS25" s="894"/>
    </row>
    <row r="26" spans="1:45" ht="33" customHeight="1">
      <c r="A26" s="784">
        <f t="shared" si="4"/>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63"/>
      <c r="S26" s="868"/>
      <c r="T26" s="839" t="str">
        <f>IFERROR(IF(R26="","",VLOOKUP(P26,'【参考】数式用'!$A$5:$H$34,MATCH(S26,'【参考】数式用'!$F$4:$H$4,0)+5,0)),"")</f>
        <v/>
      </c>
      <c r="U26" s="878" t="str">
        <f>IF(S26="特定加算Ⅰ",VLOOKUP(P26,'【参考】数式用'!$A$5:$I$28,9,FALSE),"-")</f>
        <v>-</v>
      </c>
      <c r="V26" s="65" t="s">
        <v>181</v>
      </c>
      <c r="W26" s="883"/>
      <c r="X26" s="145" t="s">
        <v>11</v>
      </c>
      <c r="Y26" s="883"/>
      <c r="Z26" s="509" t="s">
        <v>170</v>
      </c>
      <c r="AA26" s="883"/>
      <c r="AB26" s="145" t="s">
        <v>11</v>
      </c>
      <c r="AC26" s="883"/>
      <c r="AD26" s="145" t="s">
        <v>29</v>
      </c>
      <c r="AE26" s="849" t="s">
        <v>43</v>
      </c>
      <c r="AF26" s="850" t="str">
        <f t="shared" si="0"/>
        <v/>
      </c>
      <c r="AG26" s="220" t="s">
        <v>182</v>
      </c>
      <c r="AH26" s="857" t="str">
        <f t="shared" si="1"/>
        <v/>
      </c>
      <c r="AJ26" s="714" t="str">
        <f t="shared" si="2"/>
        <v>○</v>
      </c>
      <c r="AK26" s="733" t="str">
        <f t="shared" si="3"/>
        <v/>
      </c>
      <c r="AL26" s="733"/>
      <c r="AM26" s="733"/>
      <c r="AN26" s="733"/>
      <c r="AO26" s="733"/>
      <c r="AP26" s="733"/>
      <c r="AQ26" s="733"/>
      <c r="AR26" s="733"/>
      <c r="AS26" s="894"/>
    </row>
    <row r="27" spans="1:45" ht="33" customHeight="1">
      <c r="A27" s="784">
        <f t="shared" si="4"/>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63"/>
      <c r="S27" s="868"/>
      <c r="T27" s="839" t="str">
        <f>IFERROR(IF(R27="","",VLOOKUP(P27,'【参考】数式用'!$A$5:$H$34,MATCH(S27,'【参考】数式用'!$F$4:$H$4,0)+5,0)),"")</f>
        <v/>
      </c>
      <c r="U27" s="878" t="str">
        <f>IF(S27="特定加算Ⅰ",VLOOKUP(P27,'【参考】数式用'!$A$5:$I$28,9,FALSE),"-")</f>
        <v>-</v>
      </c>
      <c r="V27" s="65" t="s">
        <v>181</v>
      </c>
      <c r="W27" s="883"/>
      <c r="X27" s="145" t="s">
        <v>11</v>
      </c>
      <c r="Y27" s="883"/>
      <c r="Z27" s="509" t="s">
        <v>170</v>
      </c>
      <c r="AA27" s="883"/>
      <c r="AB27" s="145" t="s">
        <v>11</v>
      </c>
      <c r="AC27" s="883"/>
      <c r="AD27" s="145" t="s">
        <v>29</v>
      </c>
      <c r="AE27" s="849" t="s">
        <v>43</v>
      </c>
      <c r="AF27" s="850" t="str">
        <f t="shared" si="0"/>
        <v/>
      </c>
      <c r="AG27" s="220" t="s">
        <v>182</v>
      </c>
      <c r="AH27" s="857" t="str">
        <f t="shared" si="1"/>
        <v/>
      </c>
      <c r="AJ27" s="714" t="str">
        <f t="shared" si="2"/>
        <v>○</v>
      </c>
      <c r="AK27" s="733" t="str">
        <f t="shared" si="3"/>
        <v/>
      </c>
      <c r="AL27" s="733"/>
      <c r="AM27" s="733"/>
      <c r="AN27" s="733"/>
      <c r="AO27" s="733"/>
      <c r="AP27" s="733"/>
      <c r="AQ27" s="733"/>
      <c r="AR27" s="733"/>
      <c r="AS27" s="894"/>
    </row>
    <row r="28" spans="1:45" ht="33" customHeight="1">
      <c r="A28" s="784">
        <f t="shared" si="4"/>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63"/>
      <c r="S28" s="868"/>
      <c r="T28" s="839" t="str">
        <f>IFERROR(IF(R28="","",VLOOKUP(P28,'【参考】数式用'!$A$5:$H$34,MATCH(S28,'【参考】数式用'!$F$4:$H$4,0)+5,0)),"")</f>
        <v/>
      </c>
      <c r="U28" s="878" t="str">
        <f>IF(S28="特定加算Ⅰ",VLOOKUP(P28,'【参考】数式用'!$A$5:$I$28,9,FALSE),"-")</f>
        <v>-</v>
      </c>
      <c r="V28" s="65" t="s">
        <v>181</v>
      </c>
      <c r="W28" s="883"/>
      <c r="X28" s="145" t="s">
        <v>11</v>
      </c>
      <c r="Y28" s="883"/>
      <c r="Z28" s="509" t="s">
        <v>170</v>
      </c>
      <c r="AA28" s="883"/>
      <c r="AB28" s="145" t="s">
        <v>11</v>
      </c>
      <c r="AC28" s="883"/>
      <c r="AD28" s="145" t="s">
        <v>29</v>
      </c>
      <c r="AE28" s="849" t="s">
        <v>43</v>
      </c>
      <c r="AF28" s="850" t="str">
        <f t="shared" si="0"/>
        <v/>
      </c>
      <c r="AG28" s="220" t="s">
        <v>182</v>
      </c>
      <c r="AH28" s="857" t="str">
        <f t="shared" si="1"/>
        <v/>
      </c>
      <c r="AJ28" s="714" t="str">
        <f t="shared" si="2"/>
        <v>○</v>
      </c>
      <c r="AK28" s="733" t="str">
        <f t="shared" si="3"/>
        <v/>
      </c>
      <c r="AL28" s="733"/>
      <c r="AM28" s="733"/>
      <c r="AN28" s="733"/>
      <c r="AO28" s="733"/>
      <c r="AP28" s="733"/>
      <c r="AQ28" s="733"/>
      <c r="AR28" s="733"/>
      <c r="AS28" s="894"/>
    </row>
    <row r="29" spans="1:45" ht="33" customHeight="1">
      <c r="A29" s="784">
        <f t="shared" si="4"/>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63"/>
      <c r="S29" s="868"/>
      <c r="T29" s="839" t="str">
        <f>IFERROR(IF(R29="","",VLOOKUP(P29,'【参考】数式用'!$A$5:$H$34,MATCH(S29,'【参考】数式用'!$F$4:$H$4,0)+5,0)),"")</f>
        <v/>
      </c>
      <c r="U29" s="878" t="str">
        <f>IF(S29="特定加算Ⅰ",VLOOKUP(P29,'【参考】数式用'!$A$5:$I$28,9,FALSE),"-")</f>
        <v>-</v>
      </c>
      <c r="V29" s="65" t="s">
        <v>181</v>
      </c>
      <c r="W29" s="883"/>
      <c r="X29" s="145" t="s">
        <v>11</v>
      </c>
      <c r="Y29" s="883"/>
      <c r="Z29" s="509" t="s">
        <v>170</v>
      </c>
      <c r="AA29" s="883"/>
      <c r="AB29" s="145" t="s">
        <v>11</v>
      </c>
      <c r="AC29" s="883"/>
      <c r="AD29" s="145" t="s">
        <v>29</v>
      </c>
      <c r="AE29" s="849" t="s">
        <v>43</v>
      </c>
      <c r="AF29" s="850" t="str">
        <f t="shared" si="0"/>
        <v/>
      </c>
      <c r="AG29" s="220" t="s">
        <v>182</v>
      </c>
      <c r="AH29" s="857" t="str">
        <f t="shared" si="1"/>
        <v/>
      </c>
      <c r="AJ29" s="714" t="str">
        <f t="shared" si="2"/>
        <v>○</v>
      </c>
      <c r="AK29" s="733" t="str">
        <f t="shared" si="3"/>
        <v/>
      </c>
      <c r="AL29" s="733"/>
      <c r="AM29" s="733"/>
      <c r="AN29" s="733"/>
      <c r="AO29" s="733"/>
      <c r="AP29" s="733"/>
      <c r="AQ29" s="733"/>
      <c r="AR29" s="733"/>
      <c r="AS29" s="894"/>
    </row>
    <row r="30" spans="1:45" ht="33" customHeight="1">
      <c r="A30" s="784">
        <f t="shared" si="4"/>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63"/>
      <c r="S30" s="868"/>
      <c r="T30" s="839" t="str">
        <f>IFERROR(IF(R30="","",VLOOKUP(P30,'【参考】数式用'!$A$5:$H$34,MATCH(S30,'【参考】数式用'!$F$4:$H$4,0)+5,0)),"")</f>
        <v/>
      </c>
      <c r="U30" s="878" t="str">
        <f>IF(S30="特定加算Ⅰ",VLOOKUP(P30,'【参考】数式用'!$A$5:$I$28,9,FALSE),"-")</f>
        <v>-</v>
      </c>
      <c r="V30" s="65" t="s">
        <v>181</v>
      </c>
      <c r="W30" s="883"/>
      <c r="X30" s="145" t="s">
        <v>11</v>
      </c>
      <c r="Y30" s="883"/>
      <c r="Z30" s="509" t="s">
        <v>170</v>
      </c>
      <c r="AA30" s="883"/>
      <c r="AB30" s="145" t="s">
        <v>11</v>
      </c>
      <c r="AC30" s="883"/>
      <c r="AD30" s="145" t="s">
        <v>29</v>
      </c>
      <c r="AE30" s="849" t="s">
        <v>43</v>
      </c>
      <c r="AF30" s="850" t="str">
        <f t="shared" si="0"/>
        <v/>
      </c>
      <c r="AG30" s="220" t="s">
        <v>182</v>
      </c>
      <c r="AH30" s="857" t="str">
        <f t="shared" si="1"/>
        <v/>
      </c>
      <c r="AJ30" s="714" t="str">
        <f t="shared" si="2"/>
        <v>○</v>
      </c>
      <c r="AK30" s="733" t="str">
        <f t="shared" si="3"/>
        <v/>
      </c>
      <c r="AL30" s="733"/>
      <c r="AM30" s="733"/>
      <c r="AN30" s="733"/>
      <c r="AO30" s="733"/>
      <c r="AP30" s="733"/>
      <c r="AQ30" s="733"/>
      <c r="AR30" s="733"/>
      <c r="AS30" s="894"/>
    </row>
    <row r="31" spans="1:45" ht="33" customHeight="1">
      <c r="A31" s="784">
        <f t="shared" si="4"/>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63"/>
      <c r="S31" s="868"/>
      <c r="T31" s="839" t="str">
        <f>IFERROR(IF(R31="","",VLOOKUP(P31,'【参考】数式用'!$A$5:$H$34,MATCH(S31,'【参考】数式用'!$F$4:$H$4,0)+5,0)),"")</f>
        <v/>
      </c>
      <c r="U31" s="878" t="str">
        <f>IF(S31="特定加算Ⅰ",VLOOKUP(P31,'【参考】数式用'!$A$5:$I$28,9,FALSE),"-")</f>
        <v>-</v>
      </c>
      <c r="V31" s="65" t="s">
        <v>181</v>
      </c>
      <c r="W31" s="883"/>
      <c r="X31" s="145" t="s">
        <v>11</v>
      </c>
      <c r="Y31" s="883"/>
      <c r="Z31" s="509" t="s">
        <v>170</v>
      </c>
      <c r="AA31" s="883"/>
      <c r="AB31" s="145" t="s">
        <v>11</v>
      </c>
      <c r="AC31" s="883"/>
      <c r="AD31" s="145" t="s">
        <v>29</v>
      </c>
      <c r="AE31" s="849" t="s">
        <v>43</v>
      </c>
      <c r="AF31" s="850" t="str">
        <f t="shared" si="0"/>
        <v/>
      </c>
      <c r="AG31" s="220" t="s">
        <v>182</v>
      </c>
      <c r="AH31" s="857" t="str">
        <f t="shared" si="1"/>
        <v/>
      </c>
      <c r="AJ31" s="714" t="str">
        <f t="shared" si="2"/>
        <v>○</v>
      </c>
      <c r="AK31" s="733" t="str">
        <f t="shared" si="3"/>
        <v/>
      </c>
      <c r="AL31" s="733"/>
      <c r="AM31" s="733"/>
      <c r="AN31" s="733"/>
      <c r="AO31" s="733"/>
      <c r="AP31" s="733"/>
      <c r="AQ31" s="733"/>
      <c r="AR31" s="733"/>
      <c r="AS31" s="894"/>
    </row>
    <row r="32" spans="1:45" ht="33" customHeight="1">
      <c r="A32" s="784">
        <f t="shared" si="4"/>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63"/>
      <c r="S32" s="868"/>
      <c r="T32" s="839" t="str">
        <f>IFERROR(IF(R32="","",VLOOKUP(P32,'【参考】数式用'!$A$5:$H$34,MATCH(S32,'【参考】数式用'!$F$4:$H$4,0)+5,0)),"")</f>
        <v/>
      </c>
      <c r="U32" s="878" t="str">
        <f>IF(S32="特定加算Ⅰ",VLOOKUP(P32,'【参考】数式用'!$A$5:$I$28,9,FALSE),"-")</f>
        <v>-</v>
      </c>
      <c r="V32" s="65" t="s">
        <v>181</v>
      </c>
      <c r="W32" s="883"/>
      <c r="X32" s="145" t="s">
        <v>11</v>
      </c>
      <c r="Y32" s="883"/>
      <c r="Z32" s="509" t="s">
        <v>170</v>
      </c>
      <c r="AA32" s="883"/>
      <c r="AB32" s="145" t="s">
        <v>11</v>
      </c>
      <c r="AC32" s="883"/>
      <c r="AD32" s="145" t="s">
        <v>29</v>
      </c>
      <c r="AE32" s="849" t="s">
        <v>43</v>
      </c>
      <c r="AF32" s="850" t="str">
        <f t="shared" si="0"/>
        <v/>
      </c>
      <c r="AG32" s="220" t="s">
        <v>182</v>
      </c>
      <c r="AH32" s="857" t="str">
        <f t="shared" si="1"/>
        <v/>
      </c>
      <c r="AJ32" s="714" t="str">
        <f t="shared" si="2"/>
        <v>○</v>
      </c>
      <c r="AK32" s="733" t="str">
        <f t="shared" si="3"/>
        <v/>
      </c>
      <c r="AL32" s="733"/>
      <c r="AM32" s="733"/>
      <c r="AN32" s="733"/>
      <c r="AO32" s="733"/>
      <c r="AP32" s="733"/>
      <c r="AQ32" s="733"/>
      <c r="AR32" s="733"/>
      <c r="AS32" s="894"/>
    </row>
    <row r="33" spans="1:45" ht="33" customHeight="1">
      <c r="A33" s="784">
        <f t="shared" si="4"/>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63"/>
      <c r="S33" s="868"/>
      <c r="T33" s="839" t="str">
        <f>IFERROR(IF(R33="","",VLOOKUP(P33,'【参考】数式用'!$A$5:$H$34,MATCH(S33,'【参考】数式用'!$F$4:$H$4,0)+5,0)),"")</f>
        <v/>
      </c>
      <c r="U33" s="878" t="str">
        <f>IF(S33="特定加算Ⅰ",VLOOKUP(P33,'【参考】数式用'!$A$5:$I$28,9,FALSE),"-")</f>
        <v>-</v>
      </c>
      <c r="V33" s="65" t="s">
        <v>181</v>
      </c>
      <c r="W33" s="883"/>
      <c r="X33" s="145" t="s">
        <v>11</v>
      </c>
      <c r="Y33" s="883"/>
      <c r="Z33" s="509" t="s">
        <v>170</v>
      </c>
      <c r="AA33" s="883"/>
      <c r="AB33" s="145" t="s">
        <v>11</v>
      </c>
      <c r="AC33" s="883"/>
      <c r="AD33" s="145" t="s">
        <v>29</v>
      </c>
      <c r="AE33" s="849" t="s">
        <v>43</v>
      </c>
      <c r="AF33" s="850" t="str">
        <f t="shared" si="0"/>
        <v/>
      </c>
      <c r="AG33" s="220" t="s">
        <v>182</v>
      </c>
      <c r="AH33" s="857" t="str">
        <f t="shared" si="1"/>
        <v/>
      </c>
      <c r="AJ33" s="714" t="str">
        <f t="shared" si="2"/>
        <v>○</v>
      </c>
      <c r="AK33" s="733" t="str">
        <f t="shared" si="3"/>
        <v/>
      </c>
      <c r="AL33" s="733"/>
      <c r="AM33" s="733"/>
      <c r="AN33" s="733"/>
      <c r="AO33" s="733"/>
      <c r="AP33" s="733"/>
      <c r="AQ33" s="733"/>
      <c r="AR33" s="733"/>
      <c r="AS33" s="894"/>
    </row>
    <row r="34" spans="1:45" ht="33" customHeight="1">
      <c r="A34" s="784">
        <f t="shared" si="4"/>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63"/>
      <c r="S34" s="868"/>
      <c r="T34" s="839" t="str">
        <f>IFERROR(IF(R34="","",VLOOKUP(P34,'【参考】数式用'!$A$5:$H$34,MATCH(S34,'【参考】数式用'!$F$4:$H$4,0)+5,0)),"")</f>
        <v/>
      </c>
      <c r="U34" s="878" t="str">
        <f>IF(S34="特定加算Ⅰ",VLOOKUP(P34,'【参考】数式用'!$A$5:$I$28,9,FALSE),"-")</f>
        <v>-</v>
      </c>
      <c r="V34" s="65" t="s">
        <v>181</v>
      </c>
      <c r="W34" s="883"/>
      <c r="X34" s="145" t="s">
        <v>11</v>
      </c>
      <c r="Y34" s="883"/>
      <c r="Z34" s="509" t="s">
        <v>170</v>
      </c>
      <c r="AA34" s="883"/>
      <c r="AB34" s="145" t="s">
        <v>11</v>
      </c>
      <c r="AC34" s="883"/>
      <c r="AD34" s="145" t="s">
        <v>29</v>
      </c>
      <c r="AE34" s="849" t="s">
        <v>43</v>
      </c>
      <c r="AF34" s="850" t="str">
        <f t="shared" si="0"/>
        <v/>
      </c>
      <c r="AG34" s="220" t="s">
        <v>182</v>
      </c>
      <c r="AH34" s="857" t="str">
        <f t="shared" si="1"/>
        <v/>
      </c>
      <c r="AJ34" s="714" t="str">
        <f t="shared" si="2"/>
        <v>○</v>
      </c>
      <c r="AK34" s="733" t="str">
        <f t="shared" si="3"/>
        <v/>
      </c>
      <c r="AL34" s="733"/>
      <c r="AM34" s="733"/>
      <c r="AN34" s="733"/>
      <c r="AO34" s="733"/>
      <c r="AP34" s="733"/>
      <c r="AQ34" s="733"/>
      <c r="AR34" s="733"/>
      <c r="AS34" s="894"/>
    </row>
    <row r="35" spans="1:45" ht="33" customHeight="1">
      <c r="A35" s="784">
        <f t="shared" si="4"/>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63"/>
      <c r="S35" s="868"/>
      <c r="T35" s="839" t="str">
        <f>IFERROR(IF(R35="","",VLOOKUP(P35,'【参考】数式用'!$A$5:$H$34,MATCH(S35,'【参考】数式用'!$F$4:$H$4,0)+5,0)),"")</f>
        <v/>
      </c>
      <c r="U35" s="878" t="str">
        <f>IF(S35="特定加算Ⅰ",VLOOKUP(P35,'【参考】数式用'!$A$5:$I$28,9,FALSE),"-")</f>
        <v>-</v>
      </c>
      <c r="V35" s="65" t="s">
        <v>181</v>
      </c>
      <c r="W35" s="883"/>
      <c r="X35" s="145" t="s">
        <v>11</v>
      </c>
      <c r="Y35" s="883"/>
      <c r="Z35" s="509" t="s">
        <v>170</v>
      </c>
      <c r="AA35" s="883"/>
      <c r="AB35" s="145" t="s">
        <v>11</v>
      </c>
      <c r="AC35" s="883"/>
      <c r="AD35" s="145" t="s">
        <v>29</v>
      </c>
      <c r="AE35" s="849" t="s">
        <v>43</v>
      </c>
      <c r="AF35" s="850" t="str">
        <f t="shared" si="0"/>
        <v/>
      </c>
      <c r="AG35" s="220" t="s">
        <v>182</v>
      </c>
      <c r="AH35" s="857" t="str">
        <f t="shared" si="1"/>
        <v/>
      </c>
      <c r="AJ35" s="714" t="str">
        <f t="shared" si="2"/>
        <v>○</v>
      </c>
      <c r="AK35" s="733" t="str">
        <f t="shared" si="3"/>
        <v/>
      </c>
      <c r="AL35" s="733"/>
      <c r="AM35" s="733"/>
      <c r="AN35" s="733"/>
      <c r="AO35" s="733"/>
      <c r="AP35" s="733"/>
      <c r="AQ35" s="733"/>
      <c r="AR35" s="733"/>
      <c r="AS35" s="894"/>
    </row>
    <row r="36" spans="1:45" ht="33" customHeight="1">
      <c r="A36" s="784">
        <f t="shared" si="4"/>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63"/>
      <c r="S36" s="868"/>
      <c r="T36" s="839" t="str">
        <f>IFERROR(IF(R36="","",VLOOKUP(P36,'【参考】数式用'!$A$5:$H$34,MATCH(S36,'【参考】数式用'!$F$4:$H$4,0)+5,0)),"")</f>
        <v/>
      </c>
      <c r="U36" s="878" t="str">
        <f>IF(S36="特定加算Ⅰ",VLOOKUP(P36,'【参考】数式用'!$A$5:$I$28,9,FALSE),"-")</f>
        <v>-</v>
      </c>
      <c r="V36" s="65" t="s">
        <v>181</v>
      </c>
      <c r="W36" s="883"/>
      <c r="X36" s="145" t="s">
        <v>11</v>
      </c>
      <c r="Y36" s="883"/>
      <c r="Z36" s="509" t="s">
        <v>170</v>
      </c>
      <c r="AA36" s="883"/>
      <c r="AB36" s="145" t="s">
        <v>11</v>
      </c>
      <c r="AC36" s="883"/>
      <c r="AD36" s="145" t="s">
        <v>29</v>
      </c>
      <c r="AE36" s="849" t="s">
        <v>43</v>
      </c>
      <c r="AF36" s="850" t="str">
        <f t="shared" si="0"/>
        <v/>
      </c>
      <c r="AG36" s="220" t="s">
        <v>182</v>
      </c>
      <c r="AH36" s="857" t="str">
        <f t="shared" si="1"/>
        <v/>
      </c>
      <c r="AJ36" s="714" t="str">
        <f t="shared" si="2"/>
        <v>○</v>
      </c>
      <c r="AK36" s="733" t="str">
        <f t="shared" si="3"/>
        <v/>
      </c>
      <c r="AL36" s="733"/>
      <c r="AM36" s="733"/>
      <c r="AN36" s="733"/>
      <c r="AO36" s="733"/>
      <c r="AP36" s="733"/>
      <c r="AQ36" s="733"/>
      <c r="AR36" s="733"/>
      <c r="AS36" s="894"/>
    </row>
    <row r="37" spans="1:45" ht="33" customHeight="1">
      <c r="A37" s="784">
        <f t="shared" si="4"/>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63"/>
      <c r="S37" s="868"/>
      <c r="T37" s="839" t="str">
        <f>IFERROR(IF(R37="","",VLOOKUP(P37,'【参考】数式用'!$A$5:$H$34,MATCH(S37,'【参考】数式用'!$F$4:$H$4,0)+5,0)),"")</f>
        <v/>
      </c>
      <c r="U37" s="878" t="str">
        <f>IF(S37="特定加算Ⅰ",VLOOKUP(P37,'【参考】数式用'!$A$5:$I$28,9,FALSE),"-")</f>
        <v>-</v>
      </c>
      <c r="V37" s="65" t="s">
        <v>181</v>
      </c>
      <c r="W37" s="883"/>
      <c r="X37" s="145" t="s">
        <v>11</v>
      </c>
      <c r="Y37" s="883"/>
      <c r="Z37" s="509" t="s">
        <v>170</v>
      </c>
      <c r="AA37" s="883"/>
      <c r="AB37" s="145" t="s">
        <v>11</v>
      </c>
      <c r="AC37" s="883"/>
      <c r="AD37" s="145" t="s">
        <v>29</v>
      </c>
      <c r="AE37" s="849" t="s">
        <v>43</v>
      </c>
      <c r="AF37" s="850" t="str">
        <f t="shared" si="0"/>
        <v/>
      </c>
      <c r="AG37" s="220" t="s">
        <v>182</v>
      </c>
      <c r="AH37" s="857" t="str">
        <f t="shared" si="1"/>
        <v/>
      </c>
      <c r="AJ37" s="714" t="str">
        <f t="shared" si="2"/>
        <v>○</v>
      </c>
      <c r="AK37" s="733" t="str">
        <f t="shared" si="3"/>
        <v/>
      </c>
      <c r="AL37" s="733"/>
      <c r="AM37" s="733"/>
      <c r="AN37" s="733"/>
      <c r="AO37" s="733"/>
      <c r="AP37" s="733"/>
      <c r="AQ37" s="733"/>
      <c r="AR37" s="733"/>
      <c r="AS37" s="894"/>
    </row>
    <row r="38" spans="1:45" ht="33" customHeight="1">
      <c r="A38" s="784">
        <f t="shared" si="4"/>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63"/>
      <c r="S38" s="868"/>
      <c r="T38" s="839" t="str">
        <f>IFERROR(IF(R38="","",VLOOKUP(P38,'【参考】数式用'!$A$5:$H$34,MATCH(S38,'【参考】数式用'!$F$4:$H$4,0)+5,0)),"")</f>
        <v/>
      </c>
      <c r="U38" s="878" t="str">
        <f>IF(S38="特定加算Ⅰ",VLOOKUP(P38,'【参考】数式用'!$A$5:$I$28,9,FALSE),"-")</f>
        <v>-</v>
      </c>
      <c r="V38" s="65" t="s">
        <v>181</v>
      </c>
      <c r="W38" s="883"/>
      <c r="X38" s="145" t="s">
        <v>11</v>
      </c>
      <c r="Y38" s="883"/>
      <c r="Z38" s="509" t="s">
        <v>170</v>
      </c>
      <c r="AA38" s="883"/>
      <c r="AB38" s="145" t="s">
        <v>11</v>
      </c>
      <c r="AC38" s="883"/>
      <c r="AD38" s="145" t="s">
        <v>29</v>
      </c>
      <c r="AE38" s="849" t="s">
        <v>43</v>
      </c>
      <c r="AF38" s="850" t="str">
        <f t="shared" si="0"/>
        <v/>
      </c>
      <c r="AG38" s="220" t="s">
        <v>182</v>
      </c>
      <c r="AH38" s="857" t="str">
        <f t="shared" si="1"/>
        <v/>
      </c>
      <c r="AJ38" s="714" t="str">
        <f t="shared" si="2"/>
        <v>○</v>
      </c>
      <c r="AK38" s="733" t="str">
        <f t="shared" si="3"/>
        <v/>
      </c>
      <c r="AL38" s="733"/>
      <c r="AM38" s="733"/>
      <c r="AN38" s="733"/>
      <c r="AO38" s="733"/>
      <c r="AP38" s="733"/>
      <c r="AQ38" s="733"/>
      <c r="AR38" s="733"/>
      <c r="AS38" s="894"/>
    </row>
    <row r="39" spans="1:45" ht="33" customHeight="1">
      <c r="A39" s="784">
        <f t="shared" si="4"/>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63"/>
      <c r="S39" s="868"/>
      <c r="T39" s="839" t="str">
        <f>IFERROR(IF(R39="","",VLOOKUP(P39,'【参考】数式用'!$A$5:$H$34,MATCH(S39,'【参考】数式用'!$F$4:$H$4,0)+5,0)),"")</f>
        <v/>
      </c>
      <c r="U39" s="878" t="str">
        <f>IF(S39="特定加算Ⅰ",VLOOKUP(P39,'【参考】数式用'!$A$5:$I$28,9,FALSE),"-")</f>
        <v>-</v>
      </c>
      <c r="V39" s="65" t="s">
        <v>181</v>
      </c>
      <c r="W39" s="883"/>
      <c r="X39" s="145" t="s">
        <v>11</v>
      </c>
      <c r="Y39" s="883"/>
      <c r="Z39" s="509" t="s">
        <v>170</v>
      </c>
      <c r="AA39" s="883"/>
      <c r="AB39" s="145" t="s">
        <v>11</v>
      </c>
      <c r="AC39" s="883"/>
      <c r="AD39" s="145" t="s">
        <v>29</v>
      </c>
      <c r="AE39" s="849" t="s">
        <v>43</v>
      </c>
      <c r="AF39" s="850" t="str">
        <f t="shared" si="0"/>
        <v/>
      </c>
      <c r="AG39" s="220" t="s">
        <v>182</v>
      </c>
      <c r="AH39" s="857" t="str">
        <f t="shared" si="1"/>
        <v/>
      </c>
      <c r="AJ39" s="714" t="str">
        <f t="shared" si="2"/>
        <v>○</v>
      </c>
      <c r="AK39" s="733" t="str">
        <f t="shared" si="3"/>
        <v/>
      </c>
      <c r="AL39" s="733"/>
      <c r="AM39" s="733"/>
      <c r="AN39" s="733"/>
      <c r="AO39" s="733"/>
      <c r="AP39" s="733"/>
      <c r="AQ39" s="733"/>
      <c r="AR39" s="733"/>
      <c r="AS39" s="894"/>
    </row>
    <row r="40" spans="1:45" ht="33" customHeight="1">
      <c r="A40" s="784">
        <f t="shared" si="4"/>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63"/>
      <c r="S40" s="868"/>
      <c r="T40" s="839" t="str">
        <f>IFERROR(IF(R40="","",VLOOKUP(P40,'【参考】数式用'!$A$5:$H$34,MATCH(S40,'【参考】数式用'!$F$4:$H$4,0)+5,0)),"")</f>
        <v/>
      </c>
      <c r="U40" s="878" t="str">
        <f>IF(S40="特定加算Ⅰ",VLOOKUP(P40,'【参考】数式用'!$A$5:$I$28,9,FALSE),"-")</f>
        <v>-</v>
      </c>
      <c r="V40" s="65" t="s">
        <v>181</v>
      </c>
      <c r="W40" s="883"/>
      <c r="X40" s="145" t="s">
        <v>11</v>
      </c>
      <c r="Y40" s="883"/>
      <c r="Z40" s="509" t="s">
        <v>170</v>
      </c>
      <c r="AA40" s="883"/>
      <c r="AB40" s="145" t="s">
        <v>11</v>
      </c>
      <c r="AC40" s="883"/>
      <c r="AD40" s="145" t="s">
        <v>29</v>
      </c>
      <c r="AE40" s="849" t="s">
        <v>43</v>
      </c>
      <c r="AF40" s="850" t="str">
        <f t="shared" si="0"/>
        <v/>
      </c>
      <c r="AG40" s="220" t="s">
        <v>182</v>
      </c>
      <c r="AH40" s="857" t="str">
        <f t="shared" si="1"/>
        <v/>
      </c>
      <c r="AJ40" s="714" t="str">
        <f t="shared" si="2"/>
        <v>○</v>
      </c>
      <c r="AK40" s="733" t="str">
        <f t="shared" si="3"/>
        <v/>
      </c>
      <c r="AL40" s="733"/>
      <c r="AM40" s="733"/>
      <c r="AN40" s="733"/>
      <c r="AO40" s="733"/>
      <c r="AP40" s="733"/>
      <c r="AQ40" s="733"/>
      <c r="AR40" s="733"/>
      <c r="AS40" s="894"/>
    </row>
    <row r="41" spans="1:45" ht="33" customHeight="1">
      <c r="A41" s="784">
        <f t="shared" si="4"/>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63"/>
      <c r="S41" s="868"/>
      <c r="T41" s="839" t="str">
        <f>IFERROR(IF(R41="","",VLOOKUP(P41,'【参考】数式用'!$A$5:$H$34,MATCH(S41,'【参考】数式用'!$F$4:$H$4,0)+5,0)),"")</f>
        <v/>
      </c>
      <c r="U41" s="878" t="str">
        <f>IF(S41="特定加算Ⅰ",VLOOKUP(P41,'【参考】数式用'!$A$5:$I$28,9,FALSE),"-")</f>
        <v>-</v>
      </c>
      <c r="V41" s="65" t="s">
        <v>181</v>
      </c>
      <c r="W41" s="883"/>
      <c r="X41" s="145" t="s">
        <v>11</v>
      </c>
      <c r="Y41" s="883"/>
      <c r="Z41" s="509" t="s">
        <v>170</v>
      </c>
      <c r="AA41" s="883"/>
      <c r="AB41" s="145" t="s">
        <v>11</v>
      </c>
      <c r="AC41" s="883"/>
      <c r="AD41" s="145" t="s">
        <v>29</v>
      </c>
      <c r="AE41" s="849" t="s">
        <v>43</v>
      </c>
      <c r="AF41" s="850" t="str">
        <f t="shared" si="0"/>
        <v/>
      </c>
      <c r="AG41" s="220" t="s">
        <v>182</v>
      </c>
      <c r="AH41" s="857" t="str">
        <f t="shared" si="1"/>
        <v/>
      </c>
      <c r="AJ41" s="714" t="str">
        <f t="shared" si="2"/>
        <v>○</v>
      </c>
      <c r="AK41" s="733" t="str">
        <f t="shared" si="3"/>
        <v/>
      </c>
      <c r="AL41" s="733"/>
      <c r="AM41" s="733"/>
      <c r="AN41" s="733"/>
      <c r="AO41" s="733"/>
      <c r="AP41" s="733"/>
      <c r="AQ41" s="733"/>
      <c r="AR41" s="733"/>
      <c r="AS41" s="894"/>
    </row>
    <row r="42" spans="1:45" ht="33" customHeight="1">
      <c r="A42" s="784">
        <f t="shared" si="4"/>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63"/>
      <c r="S42" s="868"/>
      <c r="T42" s="839" t="str">
        <f>IFERROR(IF(R42="","",VLOOKUP(P42,'【参考】数式用'!$A$5:$H$34,MATCH(S42,'【参考】数式用'!$F$4:$H$4,0)+5,0)),"")</f>
        <v/>
      </c>
      <c r="U42" s="878" t="str">
        <f>IF(S42="特定加算Ⅰ",VLOOKUP(P42,'【参考】数式用'!$A$5:$I$28,9,FALSE),"-")</f>
        <v>-</v>
      </c>
      <c r="V42" s="65" t="s">
        <v>181</v>
      </c>
      <c r="W42" s="883"/>
      <c r="X42" s="145" t="s">
        <v>11</v>
      </c>
      <c r="Y42" s="883"/>
      <c r="Z42" s="509" t="s">
        <v>170</v>
      </c>
      <c r="AA42" s="883"/>
      <c r="AB42" s="145" t="s">
        <v>11</v>
      </c>
      <c r="AC42" s="883"/>
      <c r="AD42" s="145" t="s">
        <v>29</v>
      </c>
      <c r="AE42" s="849" t="s">
        <v>43</v>
      </c>
      <c r="AF42" s="850" t="str">
        <f t="shared" si="0"/>
        <v/>
      </c>
      <c r="AG42" s="220" t="s">
        <v>182</v>
      </c>
      <c r="AH42" s="857" t="str">
        <f t="shared" si="1"/>
        <v/>
      </c>
      <c r="AJ42" s="714" t="str">
        <f t="shared" si="2"/>
        <v>○</v>
      </c>
      <c r="AK42" s="733" t="str">
        <f t="shared" si="3"/>
        <v/>
      </c>
      <c r="AL42" s="733"/>
      <c r="AM42" s="733"/>
      <c r="AN42" s="733"/>
      <c r="AO42" s="733"/>
      <c r="AP42" s="733"/>
      <c r="AQ42" s="733"/>
      <c r="AR42" s="733"/>
      <c r="AS42" s="894"/>
    </row>
    <row r="43" spans="1:45" ht="33" customHeight="1">
      <c r="A43" s="784">
        <f t="shared" si="4"/>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63"/>
      <c r="S43" s="868"/>
      <c r="T43" s="839" t="str">
        <f>IFERROR(IF(R43="","",VLOOKUP(P43,'【参考】数式用'!$A$5:$H$34,MATCH(S43,'【参考】数式用'!$F$4:$H$4,0)+5,0)),"")</f>
        <v/>
      </c>
      <c r="U43" s="878" t="str">
        <f>IF(S43="特定加算Ⅰ",VLOOKUP(P43,'【参考】数式用'!$A$5:$I$28,9,FALSE),"-")</f>
        <v>-</v>
      </c>
      <c r="V43" s="65" t="s">
        <v>181</v>
      </c>
      <c r="W43" s="883"/>
      <c r="X43" s="145" t="s">
        <v>11</v>
      </c>
      <c r="Y43" s="883"/>
      <c r="Z43" s="509" t="s">
        <v>170</v>
      </c>
      <c r="AA43" s="883"/>
      <c r="AB43" s="145" t="s">
        <v>11</v>
      </c>
      <c r="AC43" s="883"/>
      <c r="AD43" s="145" t="s">
        <v>29</v>
      </c>
      <c r="AE43" s="849" t="s">
        <v>43</v>
      </c>
      <c r="AF43" s="850" t="str">
        <f t="shared" si="0"/>
        <v/>
      </c>
      <c r="AG43" s="220" t="s">
        <v>182</v>
      </c>
      <c r="AH43" s="857" t="str">
        <f t="shared" si="1"/>
        <v/>
      </c>
      <c r="AJ43" s="714" t="str">
        <f t="shared" si="2"/>
        <v>○</v>
      </c>
      <c r="AK43" s="733" t="str">
        <f t="shared" si="3"/>
        <v/>
      </c>
      <c r="AL43" s="733"/>
      <c r="AM43" s="733"/>
      <c r="AN43" s="733"/>
      <c r="AO43" s="733"/>
      <c r="AP43" s="733"/>
      <c r="AQ43" s="733"/>
      <c r="AR43" s="733"/>
      <c r="AS43" s="894"/>
    </row>
    <row r="44" spans="1:45" ht="33" customHeight="1">
      <c r="A44" s="784">
        <f t="shared" si="4"/>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63"/>
      <c r="S44" s="868"/>
      <c r="T44" s="839" t="str">
        <f>IFERROR(IF(R44="","",VLOOKUP(P44,'【参考】数式用'!$A$5:$H$34,MATCH(S44,'【参考】数式用'!$F$4:$H$4,0)+5,0)),"")</f>
        <v/>
      </c>
      <c r="U44" s="878" t="str">
        <f>IF(S44="特定加算Ⅰ",VLOOKUP(P44,'【参考】数式用'!$A$5:$I$28,9,FALSE),"-")</f>
        <v>-</v>
      </c>
      <c r="V44" s="65" t="s">
        <v>181</v>
      </c>
      <c r="W44" s="883"/>
      <c r="X44" s="145" t="s">
        <v>11</v>
      </c>
      <c r="Y44" s="883"/>
      <c r="Z44" s="509" t="s">
        <v>170</v>
      </c>
      <c r="AA44" s="883"/>
      <c r="AB44" s="145" t="s">
        <v>11</v>
      </c>
      <c r="AC44" s="883"/>
      <c r="AD44" s="145" t="s">
        <v>29</v>
      </c>
      <c r="AE44" s="849" t="s">
        <v>43</v>
      </c>
      <c r="AF44" s="850" t="str">
        <f t="shared" si="0"/>
        <v/>
      </c>
      <c r="AG44" s="220" t="s">
        <v>182</v>
      </c>
      <c r="AH44" s="857" t="str">
        <f t="shared" si="1"/>
        <v/>
      </c>
      <c r="AJ44" s="714" t="str">
        <f t="shared" si="2"/>
        <v>○</v>
      </c>
      <c r="AK44" s="733" t="str">
        <f t="shared" si="3"/>
        <v/>
      </c>
      <c r="AL44" s="733"/>
      <c r="AM44" s="733"/>
      <c r="AN44" s="733"/>
      <c r="AO44" s="733"/>
      <c r="AP44" s="733"/>
      <c r="AQ44" s="733"/>
      <c r="AR44" s="733"/>
      <c r="AS44" s="894"/>
    </row>
    <row r="45" spans="1:45" ht="33" customHeight="1">
      <c r="A45" s="784">
        <f t="shared" si="4"/>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63"/>
      <c r="S45" s="868"/>
      <c r="T45" s="839" t="str">
        <f>IFERROR(IF(R45="","",VLOOKUP(P45,'【参考】数式用'!$A$5:$H$34,MATCH(S45,'【参考】数式用'!$F$4:$H$4,0)+5,0)),"")</f>
        <v/>
      </c>
      <c r="U45" s="878" t="str">
        <f>IF(S45="特定加算Ⅰ",VLOOKUP(P45,'【参考】数式用'!$A$5:$I$28,9,FALSE),"-")</f>
        <v>-</v>
      </c>
      <c r="V45" s="65" t="s">
        <v>181</v>
      </c>
      <c r="W45" s="883"/>
      <c r="X45" s="145" t="s">
        <v>11</v>
      </c>
      <c r="Y45" s="883"/>
      <c r="Z45" s="509" t="s">
        <v>170</v>
      </c>
      <c r="AA45" s="883"/>
      <c r="AB45" s="145" t="s">
        <v>11</v>
      </c>
      <c r="AC45" s="883"/>
      <c r="AD45" s="145" t="s">
        <v>29</v>
      </c>
      <c r="AE45" s="849" t="s">
        <v>43</v>
      </c>
      <c r="AF45" s="850" t="str">
        <f t="shared" si="0"/>
        <v/>
      </c>
      <c r="AG45" s="220" t="s">
        <v>182</v>
      </c>
      <c r="AH45" s="857" t="str">
        <f t="shared" si="1"/>
        <v/>
      </c>
      <c r="AJ45" s="714" t="str">
        <f t="shared" si="2"/>
        <v>○</v>
      </c>
      <c r="AK45" s="733" t="str">
        <f t="shared" si="3"/>
        <v/>
      </c>
      <c r="AL45" s="733"/>
      <c r="AM45" s="733"/>
      <c r="AN45" s="733"/>
      <c r="AO45" s="733"/>
      <c r="AP45" s="733"/>
      <c r="AQ45" s="733"/>
      <c r="AR45" s="733"/>
      <c r="AS45" s="894"/>
    </row>
    <row r="46" spans="1:45" ht="33" customHeight="1">
      <c r="A46" s="784">
        <f t="shared" si="4"/>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63"/>
      <c r="S46" s="868"/>
      <c r="T46" s="839" t="str">
        <f>IFERROR(IF(R46="","",VLOOKUP(P46,'【参考】数式用'!$A$5:$H$34,MATCH(S46,'【参考】数式用'!$F$4:$H$4,0)+5,0)),"")</f>
        <v/>
      </c>
      <c r="U46" s="878" t="str">
        <f>IF(S46="特定加算Ⅰ",VLOOKUP(P46,'【参考】数式用'!$A$5:$I$28,9,FALSE),"-")</f>
        <v>-</v>
      </c>
      <c r="V46" s="65" t="s">
        <v>181</v>
      </c>
      <c r="W46" s="883"/>
      <c r="X46" s="145" t="s">
        <v>11</v>
      </c>
      <c r="Y46" s="883"/>
      <c r="Z46" s="509" t="s">
        <v>170</v>
      </c>
      <c r="AA46" s="883"/>
      <c r="AB46" s="145" t="s">
        <v>11</v>
      </c>
      <c r="AC46" s="883"/>
      <c r="AD46" s="145" t="s">
        <v>29</v>
      </c>
      <c r="AE46" s="849" t="s">
        <v>43</v>
      </c>
      <c r="AF46" s="850" t="str">
        <f t="shared" si="0"/>
        <v/>
      </c>
      <c r="AG46" s="220" t="s">
        <v>182</v>
      </c>
      <c r="AH46" s="857" t="str">
        <f t="shared" si="1"/>
        <v/>
      </c>
      <c r="AJ46" s="714" t="str">
        <f t="shared" si="2"/>
        <v>○</v>
      </c>
      <c r="AK46" s="733" t="str">
        <f t="shared" si="3"/>
        <v/>
      </c>
      <c r="AL46" s="733"/>
      <c r="AM46" s="733"/>
      <c r="AN46" s="733"/>
      <c r="AO46" s="733"/>
      <c r="AP46" s="733"/>
      <c r="AQ46" s="733"/>
      <c r="AR46" s="733"/>
      <c r="AS46" s="894"/>
    </row>
    <row r="47" spans="1:45" ht="33" customHeight="1">
      <c r="A47" s="784">
        <f t="shared" si="4"/>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63"/>
      <c r="S47" s="868"/>
      <c r="T47" s="839" t="str">
        <f>IFERROR(IF(R47="","",VLOOKUP(P47,'【参考】数式用'!$A$5:$H$34,MATCH(S47,'【参考】数式用'!$F$4:$H$4,0)+5,0)),"")</f>
        <v/>
      </c>
      <c r="U47" s="878" t="str">
        <f>IF(S47="特定加算Ⅰ",VLOOKUP(P47,'【参考】数式用'!$A$5:$I$28,9,FALSE),"-")</f>
        <v>-</v>
      </c>
      <c r="V47" s="65" t="s">
        <v>181</v>
      </c>
      <c r="W47" s="883"/>
      <c r="X47" s="145" t="s">
        <v>11</v>
      </c>
      <c r="Y47" s="883"/>
      <c r="Z47" s="509" t="s">
        <v>170</v>
      </c>
      <c r="AA47" s="883"/>
      <c r="AB47" s="145" t="s">
        <v>11</v>
      </c>
      <c r="AC47" s="883"/>
      <c r="AD47" s="145" t="s">
        <v>29</v>
      </c>
      <c r="AE47" s="849" t="s">
        <v>43</v>
      </c>
      <c r="AF47" s="850" t="str">
        <f t="shared" si="0"/>
        <v/>
      </c>
      <c r="AG47" s="220" t="s">
        <v>182</v>
      </c>
      <c r="AH47" s="857" t="str">
        <f t="shared" si="1"/>
        <v/>
      </c>
      <c r="AJ47" s="714" t="str">
        <f t="shared" si="2"/>
        <v>○</v>
      </c>
      <c r="AK47" s="733" t="str">
        <f t="shared" si="3"/>
        <v/>
      </c>
      <c r="AL47" s="733"/>
      <c r="AM47" s="733"/>
      <c r="AN47" s="733"/>
      <c r="AO47" s="733"/>
      <c r="AP47" s="733"/>
      <c r="AQ47" s="733"/>
      <c r="AR47" s="733"/>
      <c r="AS47" s="894"/>
    </row>
    <row r="48" spans="1:45" ht="33" customHeight="1">
      <c r="A48" s="784">
        <f t="shared" si="4"/>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63"/>
      <c r="S48" s="868"/>
      <c r="T48" s="839" t="str">
        <f>IFERROR(IF(R48="","",VLOOKUP(P48,'【参考】数式用'!$A$5:$H$34,MATCH(S48,'【参考】数式用'!$F$4:$H$4,0)+5,0)),"")</f>
        <v/>
      </c>
      <c r="U48" s="878" t="str">
        <f>IF(S48="特定加算Ⅰ",VLOOKUP(P48,'【参考】数式用'!$A$5:$I$28,9,FALSE),"-")</f>
        <v>-</v>
      </c>
      <c r="V48" s="65" t="s">
        <v>181</v>
      </c>
      <c r="W48" s="883"/>
      <c r="X48" s="145" t="s">
        <v>11</v>
      </c>
      <c r="Y48" s="883"/>
      <c r="Z48" s="509" t="s">
        <v>170</v>
      </c>
      <c r="AA48" s="883"/>
      <c r="AB48" s="145" t="s">
        <v>11</v>
      </c>
      <c r="AC48" s="883"/>
      <c r="AD48" s="145" t="s">
        <v>29</v>
      </c>
      <c r="AE48" s="849" t="s">
        <v>43</v>
      </c>
      <c r="AF48" s="850" t="str">
        <f t="shared" si="0"/>
        <v/>
      </c>
      <c r="AG48" s="220" t="s">
        <v>182</v>
      </c>
      <c r="AH48" s="857" t="str">
        <f t="shared" si="1"/>
        <v/>
      </c>
      <c r="AJ48" s="714" t="str">
        <f t="shared" si="2"/>
        <v>○</v>
      </c>
      <c r="AK48" s="733" t="str">
        <f t="shared" si="3"/>
        <v/>
      </c>
      <c r="AL48" s="733"/>
      <c r="AM48" s="733"/>
      <c r="AN48" s="733"/>
      <c r="AO48" s="733"/>
      <c r="AP48" s="733"/>
      <c r="AQ48" s="733"/>
      <c r="AR48" s="733"/>
      <c r="AS48" s="894"/>
    </row>
    <row r="49" spans="1:45" ht="33" customHeight="1">
      <c r="A49" s="784">
        <f t="shared" si="4"/>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63"/>
      <c r="S49" s="868"/>
      <c r="T49" s="839" t="str">
        <f>IFERROR(IF(R49="","",VLOOKUP(P49,'【参考】数式用'!$A$5:$H$34,MATCH(S49,'【参考】数式用'!$F$4:$H$4,0)+5,0)),"")</f>
        <v/>
      </c>
      <c r="U49" s="878" t="str">
        <f>IF(S49="特定加算Ⅰ",VLOOKUP(P49,'【参考】数式用'!$A$5:$I$28,9,FALSE),"-")</f>
        <v>-</v>
      </c>
      <c r="V49" s="65" t="s">
        <v>181</v>
      </c>
      <c r="W49" s="883"/>
      <c r="X49" s="145" t="s">
        <v>11</v>
      </c>
      <c r="Y49" s="883"/>
      <c r="Z49" s="509" t="s">
        <v>170</v>
      </c>
      <c r="AA49" s="883"/>
      <c r="AB49" s="145" t="s">
        <v>11</v>
      </c>
      <c r="AC49" s="883"/>
      <c r="AD49" s="145" t="s">
        <v>29</v>
      </c>
      <c r="AE49" s="849" t="s">
        <v>43</v>
      </c>
      <c r="AF49" s="850" t="str">
        <f t="shared" si="0"/>
        <v/>
      </c>
      <c r="AG49" s="220" t="s">
        <v>182</v>
      </c>
      <c r="AH49" s="857" t="str">
        <f t="shared" si="1"/>
        <v/>
      </c>
      <c r="AJ49" s="714" t="str">
        <f t="shared" si="2"/>
        <v>○</v>
      </c>
      <c r="AK49" s="733" t="str">
        <f t="shared" si="3"/>
        <v/>
      </c>
      <c r="AL49" s="733"/>
      <c r="AM49" s="733"/>
      <c r="AN49" s="733"/>
      <c r="AO49" s="733"/>
      <c r="AP49" s="733"/>
      <c r="AQ49" s="733"/>
      <c r="AR49" s="733"/>
      <c r="AS49" s="894"/>
    </row>
    <row r="50" spans="1:45" ht="33" customHeight="1">
      <c r="A50" s="784">
        <f t="shared" si="4"/>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63"/>
      <c r="S50" s="868"/>
      <c r="T50" s="839" t="str">
        <f>IFERROR(IF(R50="","",VLOOKUP(P50,'【参考】数式用'!$A$5:$H$34,MATCH(S50,'【参考】数式用'!$F$4:$H$4,0)+5,0)),"")</f>
        <v/>
      </c>
      <c r="U50" s="878" t="str">
        <f>IF(S50="特定加算Ⅰ",VLOOKUP(P50,'【参考】数式用'!$A$5:$I$28,9,FALSE),"-")</f>
        <v>-</v>
      </c>
      <c r="V50" s="65" t="s">
        <v>181</v>
      </c>
      <c r="W50" s="883"/>
      <c r="X50" s="145" t="s">
        <v>11</v>
      </c>
      <c r="Y50" s="883"/>
      <c r="Z50" s="509" t="s">
        <v>170</v>
      </c>
      <c r="AA50" s="883"/>
      <c r="AB50" s="145" t="s">
        <v>11</v>
      </c>
      <c r="AC50" s="883"/>
      <c r="AD50" s="145" t="s">
        <v>29</v>
      </c>
      <c r="AE50" s="849" t="s">
        <v>43</v>
      </c>
      <c r="AF50" s="850" t="str">
        <f t="shared" si="0"/>
        <v/>
      </c>
      <c r="AG50" s="220" t="s">
        <v>182</v>
      </c>
      <c r="AH50" s="857" t="str">
        <f t="shared" si="1"/>
        <v/>
      </c>
      <c r="AJ50" s="714" t="str">
        <f t="shared" si="2"/>
        <v>○</v>
      </c>
      <c r="AK50" s="733" t="str">
        <f t="shared" si="3"/>
        <v/>
      </c>
      <c r="AL50" s="733"/>
      <c r="AM50" s="733"/>
      <c r="AN50" s="733"/>
      <c r="AO50" s="733"/>
      <c r="AP50" s="733"/>
      <c r="AQ50" s="733"/>
      <c r="AR50" s="733"/>
      <c r="AS50" s="894"/>
    </row>
    <row r="51" spans="1:45" ht="33" customHeight="1">
      <c r="A51" s="784">
        <f t="shared" si="4"/>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63"/>
      <c r="S51" s="868"/>
      <c r="T51" s="839" t="str">
        <f>IFERROR(IF(R51="","",VLOOKUP(P51,'【参考】数式用'!$A$5:$H$34,MATCH(S51,'【参考】数式用'!$F$4:$H$4,0)+5,0)),"")</f>
        <v/>
      </c>
      <c r="U51" s="878" t="str">
        <f>IF(S51="特定加算Ⅰ",VLOOKUP(P51,'【参考】数式用'!$A$5:$I$28,9,FALSE),"-")</f>
        <v>-</v>
      </c>
      <c r="V51" s="65" t="s">
        <v>181</v>
      </c>
      <c r="W51" s="883"/>
      <c r="X51" s="145" t="s">
        <v>11</v>
      </c>
      <c r="Y51" s="883"/>
      <c r="Z51" s="509" t="s">
        <v>170</v>
      </c>
      <c r="AA51" s="883"/>
      <c r="AB51" s="145" t="s">
        <v>11</v>
      </c>
      <c r="AC51" s="883"/>
      <c r="AD51" s="145" t="s">
        <v>29</v>
      </c>
      <c r="AE51" s="849" t="s">
        <v>43</v>
      </c>
      <c r="AF51" s="850" t="str">
        <f t="shared" si="0"/>
        <v/>
      </c>
      <c r="AG51" s="220" t="s">
        <v>182</v>
      </c>
      <c r="AH51" s="857" t="str">
        <f t="shared" si="1"/>
        <v/>
      </c>
      <c r="AJ51" s="714" t="str">
        <f t="shared" si="2"/>
        <v>○</v>
      </c>
      <c r="AK51" s="733" t="str">
        <f t="shared" si="3"/>
        <v/>
      </c>
      <c r="AL51" s="733"/>
      <c r="AM51" s="733"/>
      <c r="AN51" s="733"/>
      <c r="AO51" s="733"/>
      <c r="AP51" s="733"/>
      <c r="AQ51" s="733"/>
      <c r="AR51" s="733"/>
      <c r="AS51" s="894"/>
    </row>
    <row r="52" spans="1:45" ht="33" customHeight="1">
      <c r="A52" s="784">
        <f t="shared" si="4"/>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63"/>
      <c r="S52" s="868"/>
      <c r="T52" s="839" t="str">
        <f>IFERROR(IF(R52="","",VLOOKUP(P52,'【参考】数式用'!$A$5:$H$34,MATCH(S52,'【参考】数式用'!$F$4:$H$4,0)+5,0)),"")</f>
        <v/>
      </c>
      <c r="U52" s="878" t="str">
        <f>IF(S52="特定加算Ⅰ",VLOOKUP(P52,'【参考】数式用'!$A$5:$I$28,9,FALSE),"-")</f>
        <v>-</v>
      </c>
      <c r="V52" s="65" t="s">
        <v>181</v>
      </c>
      <c r="W52" s="883"/>
      <c r="X52" s="145" t="s">
        <v>11</v>
      </c>
      <c r="Y52" s="883"/>
      <c r="Z52" s="509" t="s">
        <v>170</v>
      </c>
      <c r="AA52" s="883"/>
      <c r="AB52" s="145" t="s">
        <v>11</v>
      </c>
      <c r="AC52" s="883"/>
      <c r="AD52" s="145" t="s">
        <v>29</v>
      </c>
      <c r="AE52" s="849" t="s">
        <v>43</v>
      </c>
      <c r="AF52" s="850" t="str">
        <f t="shared" si="0"/>
        <v/>
      </c>
      <c r="AG52" s="220" t="s">
        <v>182</v>
      </c>
      <c r="AH52" s="857" t="str">
        <f t="shared" si="1"/>
        <v/>
      </c>
      <c r="AJ52" s="714" t="str">
        <f t="shared" si="2"/>
        <v>○</v>
      </c>
      <c r="AK52" s="733" t="str">
        <f t="shared" si="3"/>
        <v/>
      </c>
      <c r="AL52" s="733"/>
      <c r="AM52" s="733"/>
      <c r="AN52" s="733"/>
      <c r="AO52" s="733"/>
      <c r="AP52" s="733"/>
      <c r="AQ52" s="733"/>
      <c r="AR52" s="733"/>
      <c r="AS52" s="894"/>
    </row>
    <row r="53" spans="1:45" ht="33" customHeight="1">
      <c r="A53" s="784">
        <f t="shared" si="4"/>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63"/>
      <c r="S53" s="868"/>
      <c r="T53" s="839" t="str">
        <f>IFERROR(IF(R53="","",VLOOKUP(P53,'【参考】数式用'!$A$5:$H$34,MATCH(S53,'【参考】数式用'!$F$4:$H$4,0)+5,0)),"")</f>
        <v/>
      </c>
      <c r="U53" s="878" t="str">
        <f>IF(S53="特定加算Ⅰ",VLOOKUP(P53,'【参考】数式用'!$A$5:$I$28,9,FALSE),"-")</f>
        <v>-</v>
      </c>
      <c r="V53" s="65" t="s">
        <v>181</v>
      </c>
      <c r="W53" s="883"/>
      <c r="X53" s="145" t="s">
        <v>11</v>
      </c>
      <c r="Y53" s="883"/>
      <c r="Z53" s="509" t="s">
        <v>170</v>
      </c>
      <c r="AA53" s="883"/>
      <c r="AB53" s="145" t="s">
        <v>11</v>
      </c>
      <c r="AC53" s="883"/>
      <c r="AD53" s="145" t="s">
        <v>29</v>
      </c>
      <c r="AE53" s="849" t="s">
        <v>43</v>
      </c>
      <c r="AF53" s="850" t="str">
        <f t="shared" si="0"/>
        <v/>
      </c>
      <c r="AG53" s="220" t="s">
        <v>182</v>
      </c>
      <c r="AH53" s="857" t="str">
        <f t="shared" si="1"/>
        <v/>
      </c>
      <c r="AJ53" s="714" t="str">
        <f t="shared" si="2"/>
        <v>○</v>
      </c>
      <c r="AK53" s="733" t="str">
        <f t="shared" si="3"/>
        <v/>
      </c>
      <c r="AL53" s="733"/>
      <c r="AM53" s="733"/>
      <c r="AN53" s="733"/>
      <c r="AO53" s="733"/>
      <c r="AP53" s="733"/>
      <c r="AQ53" s="733"/>
      <c r="AR53" s="733"/>
      <c r="AS53" s="894"/>
    </row>
    <row r="54" spans="1:45" ht="33" customHeight="1">
      <c r="A54" s="784">
        <f t="shared" si="4"/>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63"/>
      <c r="S54" s="868"/>
      <c r="T54" s="839" t="str">
        <f>IFERROR(IF(R54="","",VLOOKUP(P54,'【参考】数式用'!$A$5:$H$34,MATCH(S54,'【参考】数式用'!$F$4:$H$4,0)+5,0)),"")</f>
        <v/>
      </c>
      <c r="U54" s="878" t="str">
        <f>IF(S54="特定加算Ⅰ",VLOOKUP(P54,'【参考】数式用'!$A$5:$I$28,9,FALSE),"-")</f>
        <v>-</v>
      </c>
      <c r="V54" s="65" t="s">
        <v>181</v>
      </c>
      <c r="W54" s="883"/>
      <c r="X54" s="145" t="s">
        <v>11</v>
      </c>
      <c r="Y54" s="883"/>
      <c r="Z54" s="509" t="s">
        <v>170</v>
      </c>
      <c r="AA54" s="883"/>
      <c r="AB54" s="145" t="s">
        <v>11</v>
      </c>
      <c r="AC54" s="883"/>
      <c r="AD54" s="145" t="s">
        <v>29</v>
      </c>
      <c r="AE54" s="849" t="s">
        <v>43</v>
      </c>
      <c r="AF54" s="850" t="str">
        <f t="shared" si="0"/>
        <v/>
      </c>
      <c r="AG54" s="220" t="s">
        <v>182</v>
      </c>
      <c r="AH54" s="857" t="str">
        <f t="shared" si="1"/>
        <v/>
      </c>
      <c r="AJ54" s="714" t="str">
        <f t="shared" si="2"/>
        <v>○</v>
      </c>
      <c r="AK54" s="733" t="str">
        <f t="shared" si="3"/>
        <v/>
      </c>
      <c r="AL54" s="733"/>
      <c r="AM54" s="733"/>
      <c r="AN54" s="733"/>
      <c r="AO54" s="733"/>
      <c r="AP54" s="733"/>
      <c r="AQ54" s="733"/>
      <c r="AR54" s="733"/>
      <c r="AS54" s="894"/>
    </row>
    <row r="55" spans="1:45" ht="33" customHeight="1">
      <c r="A55" s="784">
        <f t="shared" si="4"/>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63"/>
      <c r="S55" s="868"/>
      <c r="T55" s="839" t="str">
        <f>IFERROR(IF(R55="","",VLOOKUP(P55,'【参考】数式用'!$A$5:$H$34,MATCH(S55,'【参考】数式用'!$F$4:$H$4,0)+5,0)),"")</f>
        <v/>
      </c>
      <c r="U55" s="878" t="str">
        <f>IF(S55="特定加算Ⅰ",VLOOKUP(P55,'【参考】数式用'!$A$5:$I$28,9,FALSE),"-")</f>
        <v>-</v>
      </c>
      <c r="V55" s="65" t="s">
        <v>181</v>
      </c>
      <c r="W55" s="883"/>
      <c r="X55" s="145" t="s">
        <v>11</v>
      </c>
      <c r="Y55" s="883"/>
      <c r="Z55" s="509" t="s">
        <v>170</v>
      </c>
      <c r="AA55" s="883"/>
      <c r="AB55" s="145" t="s">
        <v>11</v>
      </c>
      <c r="AC55" s="883"/>
      <c r="AD55" s="145" t="s">
        <v>29</v>
      </c>
      <c r="AE55" s="849" t="s">
        <v>43</v>
      </c>
      <c r="AF55" s="850" t="str">
        <f t="shared" si="0"/>
        <v/>
      </c>
      <c r="AG55" s="220" t="s">
        <v>182</v>
      </c>
      <c r="AH55" s="857" t="str">
        <f t="shared" si="1"/>
        <v/>
      </c>
      <c r="AJ55" s="714" t="str">
        <f t="shared" si="2"/>
        <v>○</v>
      </c>
      <c r="AK55" s="733" t="str">
        <f t="shared" si="3"/>
        <v/>
      </c>
      <c r="AL55" s="733"/>
      <c r="AM55" s="733"/>
      <c r="AN55" s="733"/>
      <c r="AO55" s="733"/>
      <c r="AP55" s="733"/>
      <c r="AQ55" s="733"/>
      <c r="AR55" s="733"/>
      <c r="AS55" s="894"/>
    </row>
    <row r="56" spans="1:45" ht="33" customHeight="1">
      <c r="A56" s="784">
        <f t="shared" si="4"/>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63"/>
      <c r="S56" s="868"/>
      <c r="T56" s="839" t="str">
        <f>IFERROR(IF(R56="","",VLOOKUP(P56,'【参考】数式用'!$A$5:$H$34,MATCH(S56,'【参考】数式用'!$F$4:$H$4,0)+5,0)),"")</f>
        <v/>
      </c>
      <c r="U56" s="878" t="str">
        <f>IF(S56="特定加算Ⅰ",VLOOKUP(P56,'【参考】数式用'!$A$5:$I$28,9,FALSE),"-")</f>
        <v>-</v>
      </c>
      <c r="V56" s="65" t="s">
        <v>181</v>
      </c>
      <c r="W56" s="883"/>
      <c r="X56" s="145" t="s">
        <v>11</v>
      </c>
      <c r="Y56" s="883"/>
      <c r="Z56" s="509" t="s">
        <v>170</v>
      </c>
      <c r="AA56" s="883"/>
      <c r="AB56" s="145" t="s">
        <v>11</v>
      </c>
      <c r="AC56" s="883"/>
      <c r="AD56" s="145" t="s">
        <v>29</v>
      </c>
      <c r="AE56" s="849" t="s">
        <v>43</v>
      </c>
      <c r="AF56" s="850" t="str">
        <f t="shared" si="0"/>
        <v/>
      </c>
      <c r="AG56" s="220" t="s">
        <v>182</v>
      </c>
      <c r="AH56" s="857" t="str">
        <f t="shared" si="1"/>
        <v/>
      </c>
      <c r="AJ56" s="714" t="str">
        <f t="shared" si="2"/>
        <v>○</v>
      </c>
      <c r="AK56" s="733" t="str">
        <f t="shared" si="3"/>
        <v/>
      </c>
      <c r="AL56" s="733"/>
      <c r="AM56" s="733"/>
      <c r="AN56" s="733"/>
      <c r="AO56" s="733"/>
      <c r="AP56" s="733"/>
      <c r="AQ56" s="733"/>
      <c r="AR56" s="733"/>
      <c r="AS56" s="894"/>
    </row>
    <row r="57" spans="1:45" ht="33" customHeight="1">
      <c r="A57" s="784">
        <f t="shared" si="4"/>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63"/>
      <c r="S57" s="868"/>
      <c r="T57" s="839" t="str">
        <f>IFERROR(IF(R57="","",VLOOKUP(P57,'【参考】数式用'!$A$5:$H$34,MATCH(S57,'【参考】数式用'!$F$4:$H$4,0)+5,0)),"")</f>
        <v/>
      </c>
      <c r="U57" s="878" t="str">
        <f>IF(S57="特定加算Ⅰ",VLOOKUP(P57,'【参考】数式用'!$A$5:$I$28,9,FALSE),"-")</f>
        <v>-</v>
      </c>
      <c r="V57" s="65" t="s">
        <v>181</v>
      </c>
      <c r="W57" s="883"/>
      <c r="X57" s="145" t="s">
        <v>11</v>
      </c>
      <c r="Y57" s="883"/>
      <c r="Z57" s="509" t="s">
        <v>170</v>
      </c>
      <c r="AA57" s="883"/>
      <c r="AB57" s="145" t="s">
        <v>11</v>
      </c>
      <c r="AC57" s="883"/>
      <c r="AD57" s="145" t="s">
        <v>29</v>
      </c>
      <c r="AE57" s="849" t="s">
        <v>43</v>
      </c>
      <c r="AF57" s="850" t="str">
        <f t="shared" si="0"/>
        <v/>
      </c>
      <c r="AG57" s="220" t="s">
        <v>182</v>
      </c>
      <c r="AH57" s="857" t="str">
        <f t="shared" si="1"/>
        <v/>
      </c>
      <c r="AJ57" s="714" t="str">
        <f t="shared" si="2"/>
        <v>○</v>
      </c>
      <c r="AK57" s="733" t="str">
        <f t="shared" si="3"/>
        <v/>
      </c>
      <c r="AL57" s="733"/>
      <c r="AM57" s="733"/>
      <c r="AN57" s="733"/>
      <c r="AO57" s="733"/>
      <c r="AP57" s="733"/>
      <c r="AQ57" s="733"/>
      <c r="AR57" s="733"/>
      <c r="AS57" s="894"/>
    </row>
    <row r="58" spans="1:45" ht="33" customHeight="1">
      <c r="A58" s="784">
        <f t="shared" si="4"/>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63"/>
      <c r="S58" s="868"/>
      <c r="T58" s="839" t="str">
        <f>IFERROR(IF(R58="","",VLOOKUP(P58,'【参考】数式用'!$A$5:$H$34,MATCH(S58,'【参考】数式用'!$F$4:$H$4,0)+5,0)),"")</f>
        <v/>
      </c>
      <c r="U58" s="878" t="str">
        <f>IF(S58="特定加算Ⅰ",VLOOKUP(P58,'【参考】数式用'!$A$5:$I$28,9,FALSE),"-")</f>
        <v>-</v>
      </c>
      <c r="V58" s="65" t="s">
        <v>181</v>
      </c>
      <c r="W58" s="883"/>
      <c r="X58" s="145" t="s">
        <v>11</v>
      </c>
      <c r="Y58" s="883"/>
      <c r="Z58" s="509" t="s">
        <v>170</v>
      </c>
      <c r="AA58" s="883"/>
      <c r="AB58" s="145" t="s">
        <v>11</v>
      </c>
      <c r="AC58" s="883"/>
      <c r="AD58" s="145" t="s">
        <v>29</v>
      </c>
      <c r="AE58" s="849" t="s">
        <v>43</v>
      </c>
      <c r="AF58" s="850" t="str">
        <f t="shared" si="0"/>
        <v/>
      </c>
      <c r="AG58" s="220" t="s">
        <v>182</v>
      </c>
      <c r="AH58" s="857" t="str">
        <f t="shared" si="1"/>
        <v/>
      </c>
      <c r="AJ58" s="714" t="str">
        <f t="shared" si="2"/>
        <v>○</v>
      </c>
      <c r="AK58" s="733" t="str">
        <f t="shared" si="3"/>
        <v/>
      </c>
      <c r="AL58" s="733"/>
      <c r="AM58" s="733"/>
      <c r="AN58" s="733"/>
      <c r="AO58" s="733"/>
      <c r="AP58" s="733"/>
      <c r="AQ58" s="733"/>
      <c r="AR58" s="733"/>
      <c r="AS58" s="894"/>
    </row>
    <row r="59" spans="1:45" ht="33" customHeight="1">
      <c r="A59" s="784">
        <f t="shared" si="4"/>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63"/>
      <c r="S59" s="868"/>
      <c r="T59" s="839" t="str">
        <f>IFERROR(IF(R59="","",VLOOKUP(P59,'【参考】数式用'!$A$5:$H$34,MATCH(S59,'【参考】数式用'!$F$4:$H$4,0)+5,0)),"")</f>
        <v/>
      </c>
      <c r="U59" s="878" t="str">
        <f>IF(S59="特定加算Ⅰ",VLOOKUP(P59,'【参考】数式用'!$A$5:$I$28,9,FALSE),"-")</f>
        <v>-</v>
      </c>
      <c r="V59" s="65" t="s">
        <v>181</v>
      </c>
      <c r="W59" s="883"/>
      <c r="X59" s="145" t="s">
        <v>11</v>
      </c>
      <c r="Y59" s="883"/>
      <c r="Z59" s="509" t="s">
        <v>170</v>
      </c>
      <c r="AA59" s="883"/>
      <c r="AB59" s="145" t="s">
        <v>11</v>
      </c>
      <c r="AC59" s="883"/>
      <c r="AD59" s="145" t="s">
        <v>29</v>
      </c>
      <c r="AE59" s="849" t="s">
        <v>43</v>
      </c>
      <c r="AF59" s="850" t="str">
        <f t="shared" si="0"/>
        <v/>
      </c>
      <c r="AG59" s="220" t="s">
        <v>182</v>
      </c>
      <c r="AH59" s="857" t="str">
        <f t="shared" si="1"/>
        <v/>
      </c>
      <c r="AJ59" s="714" t="str">
        <f t="shared" si="2"/>
        <v>○</v>
      </c>
      <c r="AK59" s="733" t="str">
        <f t="shared" si="3"/>
        <v/>
      </c>
      <c r="AL59" s="733"/>
      <c r="AM59" s="733"/>
      <c r="AN59" s="733"/>
      <c r="AO59" s="733"/>
      <c r="AP59" s="733"/>
      <c r="AQ59" s="733"/>
      <c r="AR59" s="733"/>
      <c r="AS59" s="894"/>
    </row>
    <row r="60" spans="1:45" ht="33" customHeight="1">
      <c r="A60" s="784">
        <f t="shared" si="4"/>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63"/>
      <c r="S60" s="868"/>
      <c r="T60" s="839" t="str">
        <f>IFERROR(IF(R60="","",VLOOKUP(P60,'【参考】数式用'!$A$5:$H$34,MATCH(S60,'【参考】数式用'!$F$4:$H$4,0)+5,0)),"")</f>
        <v/>
      </c>
      <c r="U60" s="878" t="str">
        <f>IF(S60="特定加算Ⅰ",VLOOKUP(P60,'【参考】数式用'!$A$5:$I$28,9,FALSE),"-")</f>
        <v>-</v>
      </c>
      <c r="V60" s="65" t="s">
        <v>181</v>
      </c>
      <c r="W60" s="883"/>
      <c r="X60" s="145" t="s">
        <v>11</v>
      </c>
      <c r="Y60" s="883"/>
      <c r="Z60" s="509" t="s">
        <v>170</v>
      </c>
      <c r="AA60" s="883"/>
      <c r="AB60" s="145" t="s">
        <v>11</v>
      </c>
      <c r="AC60" s="883"/>
      <c r="AD60" s="145" t="s">
        <v>29</v>
      </c>
      <c r="AE60" s="849" t="s">
        <v>43</v>
      </c>
      <c r="AF60" s="850" t="str">
        <f t="shared" si="0"/>
        <v/>
      </c>
      <c r="AG60" s="220" t="s">
        <v>182</v>
      </c>
      <c r="AH60" s="857" t="str">
        <f t="shared" si="1"/>
        <v/>
      </c>
      <c r="AJ60" s="714" t="str">
        <f t="shared" si="2"/>
        <v>○</v>
      </c>
      <c r="AK60" s="733" t="str">
        <f t="shared" si="3"/>
        <v/>
      </c>
      <c r="AL60" s="733"/>
      <c r="AM60" s="733"/>
      <c r="AN60" s="733"/>
      <c r="AO60" s="733"/>
      <c r="AP60" s="733"/>
      <c r="AQ60" s="733"/>
      <c r="AR60" s="733"/>
      <c r="AS60" s="894"/>
    </row>
    <row r="61" spans="1:45" ht="33" customHeight="1">
      <c r="A61" s="784">
        <f t="shared" si="4"/>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63"/>
      <c r="S61" s="868"/>
      <c r="T61" s="839" t="str">
        <f>IFERROR(IF(R61="","",VLOOKUP(P61,'【参考】数式用'!$A$5:$H$34,MATCH(S61,'【参考】数式用'!$F$4:$H$4,0)+5,0)),"")</f>
        <v/>
      </c>
      <c r="U61" s="878" t="str">
        <f>IF(S61="特定加算Ⅰ",VLOOKUP(P61,'【参考】数式用'!$A$5:$I$28,9,FALSE),"-")</f>
        <v>-</v>
      </c>
      <c r="V61" s="65" t="s">
        <v>181</v>
      </c>
      <c r="W61" s="883"/>
      <c r="X61" s="145" t="s">
        <v>11</v>
      </c>
      <c r="Y61" s="883"/>
      <c r="Z61" s="509" t="s">
        <v>170</v>
      </c>
      <c r="AA61" s="883"/>
      <c r="AB61" s="145" t="s">
        <v>11</v>
      </c>
      <c r="AC61" s="883"/>
      <c r="AD61" s="145" t="s">
        <v>29</v>
      </c>
      <c r="AE61" s="849" t="s">
        <v>43</v>
      </c>
      <c r="AF61" s="850" t="str">
        <f t="shared" si="0"/>
        <v/>
      </c>
      <c r="AG61" s="220" t="s">
        <v>182</v>
      </c>
      <c r="AH61" s="857" t="str">
        <f t="shared" si="1"/>
        <v/>
      </c>
      <c r="AJ61" s="714" t="str">
        <f t="shared" si="2"/>
        <v>○</v>
      </c>
      <c r="AK61" s="733" t="str">
        <f t="shared" si="3"/>
        <v/>
      </c>
      <c r="AL61" s="733"/>
      <c r="AM61" s="733"/>
      <c r="AN61" s="733"/>
      <c r="AO61" s="733"/>
      <c r="AP61" s="733"/>
      <c r="AQ61" s="733"/>
      <c r="AR61" s="733"/>
      <c r="AS61" s="894"/>
    </row>
    <row r="62" spans="1:45" ht="33" customHeight="1">
      <c r="A62" s="784">
        <f t="shared" si="4"/>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63"/>
      <c r="S62" s="868"/>
      <c r="T62" s="839" t="str">
        <f>IFERROR(IF(R62="","",VLOOKUP(P62,'【参考】数式用'!$A$5:$H$34,MATCH(S62,'【参考】数式用'!$F$4:$H$4,0)+5,0)),"")</f>
        <v/>
      </c>
      <c r="U62" s="878" t="str">
        <f>IF(S62="特定加算Ⅰ",VLOOKUP(P62,'【参考】数式用'!$A$5:$I$28,9,FALSE),"-")</f>
        <v>-</v>
      </c>
      <c r="V62" s="65" t="s">
        <v>181</v>
      </c>
      <c r="W62" s="883"/>
      <c r="X62" s="145" t="s">
        <v>11</v>
      </c>
      <c r="Y62" s="883"/>
      <c r="Z62" s="509" t="s">
        <v>170</v>
      </c>
      <c r="AA62" s="883"/>
      <c r="AB62" s="145" t="s">
        <v>11</v>
      </c>
      <c r="AC62" s="883"/>
      <c r="AD62" s="145" t="s">
        <v>29</v>
      </c>
      <c r="AE62" s="849" t="s">
        <v>43</v>
      </c>
      <c r="AF62" s="850" t="str">
        <f t="shared" si="0"/>
        <v/>
      </c>
      <c r="AG62" s="220" t="s">
        <v>182</v>
      </c>
      <c r="AH62" s="857" t="str">
        <f t="shared" si="1"/>
        <v/>
      </c>
      <c r="AJ62" s="714" t="str">
        <f t="shared" si="2"/>
        <v>○</v>
      </c>
      <c r="AK62" s="733" t="str">
        <f t="shared" si="3"/>
        <v/>
      </c>
      <c r="AL62" s="733"/>
      <c r="AM62" s="733"/>
      <c r="AN62" s="733"/>
      <c r="AO62" s="733"/>
      <c r="AP62" s="733"/>
      <c r="AQ62" s="733"/>
      <c r="AR62" s="733"/>
      <c r="AS62" s="894"/>
    </row>
    <row r="63" spans="1:45" ht="33" customHeight="1">
      <c r="A63" s="784">
        <f t="shared" si="4"/>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63"/>
      <c r="S63" s="868"/>
      <c r="T63" s="839" t="str">
        <f>IFERROR(IF(R63="","",VLOOKUP(P63,'【参考】数式用'!$A$5:$H$34,MATCH(S63,'【参考】数式用'!$F$4:$H$4,0)+5,0)),"")</f>
        <v/>
      </c>
      <c r="U63" s="878" t="str">
        <f>IF(S63="特定加算Ⅰ",VLOOKUP(P63,'【参考】数式用'!$A$5:$I$28,9,FALSE),"-")</f>
        <v>-</v>
      </c>
      <c r="V63" s="65" t="s">
        <v>181</v>
      </c>
      <c r="W63" s="883"/>
      <c r="X63" s="145" t="s">
        <v>11</v>
      </c>
      <c r="Y63" s="883"/>
      <c r="Z63" s="509" t="s">
        <v>170</v>
      </c>
      <c r="AA63" s="883"/>
      <c r="AB63" s="145" t="s">
        <v>11</v>
      </c>
      <c r="AC63" s="883"/>
      <c r="AD63" s="145" t="s">
        <v>29</v>
      </c>
      <c r="AE63" s="849" t="s">
        <v>43</v>
      </c>
      <c r="AF63" s="850" t="str">
        <f t="shared" si="0"/>
        <v/>
      </c>
      <c r="AG63" s="220" t="s">
        <v>182</v>
      </c>
      <c r="AH63" s="857" t="str">
        <f t="shared" si="1"/>
        <v/>
      </c>
      <c r="AJ63" s="714" t="str">
        <f t="shared" si="2"/>
        <v>○</v>
      </c>
      <c r="AK63" s="733" t="str">
        <f t="shared" si="3"/>
        <v/>
      </c>
      <c r="AL63" s="733"/>
      <c r="AM63" s="733"/>
      <c r="AN63" s="733"/>
      <c r="AO63" s="733"/>
      <c r="AP63" s="733"/>
      <c r="AQ63" s="733"/>
      <c r="AR63" s="733"/>
      <c r="AS63" s="894"/>
    </row>
    <row r="64" spans="1:45" ht="33" customHeight="1">
      <c r="A64" s="784">
        <f t="shared" si="4"/>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63"/>
      <c r="S64" s="868"/>
      <c r="T64" s="839" t="str">
        <f>IFERROR(IF(R64="","",VLOOKUP(P64,'【参考】数式用'!$A$5:$H$34,MATCH(S64,'【参考】数式用'!$F$4:$H$4,0)+5,0)),"")</f>
        <v/>
      </c>
      <c r="U64" s="878" t="str">
        <f>IF(S64="特定加算Ⅰ",VLOOKUP(P64,'【参考】数式用'!$A$5:$I$28,9,FALSE),"-")</f>
        <v>-</v>
      </c>
      <c r="V64" s="65" t="s">
        <v>181</v>
      </c>
      <c r="W64" s="883"/>
      <c r="X64" s="145" t="s">
        <v>11</v>
      </c>
      <c r="Y64" s="883"/>
      <c r="Z64" s="509" t="s">
        <v>170</v>
      </c>
      <c r="AA64" s="883"/>
      <c r="AB64" s="145" t="s">
        <v>11</v>
      </c>
      <c r="AC64" s="883"/>
      <c r="AD64" s="145" t="s">
        <v>29</v>
      </c>
      <c r="AE64" s="849" t="s">
        <v>43</v>
      </c>
      <c r="AF64" s="850" t="str">
        <f t="shared" si="0"/>
        <v/>
      </c>
      <c r="AG64" s="220" t="s">
        <v>182</v>
      </c>
      <c r="AH64" s="857" t="str">
        <f t="shared" si="1"/>
        <v/>
      </c>
      <c r="AJ64" s="714" t="str">
        <f t="shared" si="2"/>
        <v>○</v>
      </c>
      <c r="AK64" s="733" t="str">
        <f t="shared" si="3"/>
        <v/>
      </c>
      <c r="AL64" s="733"/>
      <c r="AM64" s="733"/>
      <c r="AN64" s="733"/>
      <c r="AO64" s="733"/>
      <c r="AP64" s="733"/>
      <c r="AQ64" s="733"/>
      <c r="AR64" s="733"/>
      <c r="AS64" s="894"/>
    </row>
    <row r="65" spans="1:45" ht="33" customHeight="1">
      <c r="A65" s="784">
        <f t="shared" si="4"/>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63"/>
      <c r="S65" s="868"/>
      <c r="T65" s="839" t="str">
        <f>IFERROR(IF(R65="","",VLOOKUP(P65,'【参考】数式用'!$A$5:$H$34,MATCH(S65,'【参考】数式用'!$F$4:$H$4,0)+5,0)),"")</f>
        <v/>
      </c>
      <c r="U65" s="878" t="str">
        <f>IF(S65="特定加算Ⅰ",VLOOKUP(P65,'【参考】数式用'!$A$5:$I$28,9,FALSE),"-")</f>
        <v>-</v>
      </c>
      <c r="V65" s="65" t="s">
        <v>181</v>
      </c>
      <c r="W65" s="883"/>
      <c r="X65" s="145" t="s">
        <v>11</v>
      </c>
      <c r="Y65" s="883"/>
      <c r="Z65" s="509" t="s">
        <v>170</v>
      </c>
      <c r="AA65" s="883"/>
      <c r="AB65" s="145" t="s">
        <v>11</v>
      </c>
      <c r="AC65" s="883"/>
      <c r="AD65" s="145" t="s">
        <v>29</v>
      </c>
      <c r="AE65" s="849" t="s">
        <v>43</v>
      </c>
      <c r="AF65" s="850" t="str">
        <f t="shared" si="0"/>
        <v/>
      </c>
      <c r="AG65" s="220" t="s">
        <v>182</v>
      </c>
      <c r="AH65" s="857" t="str">
        <f t="shared" si="1"/>
        <v/>
      </c>
      <c r="AJ65" s="714" t="str">
        <f t="shared" si="2"/>
        <v>○</v>
      </c>
      <c r="AK65" s="733" t="str">
        <f t="shared" si="3"/>
        <v/>
      </c>
      <c r="AL65" s="733"/>
      <c r="AM65" s="733"/>
      <c r="AN65" s="733"/>
      <c r="AO65" s="733"/>
      <c r="AP65" s="733"/>
      <c r="AQ65" s="733"/>
      <c r="AR65" s="733"/>
      <c r="AS65" s="894"/>
    </row>
    <row r="66" spans="1:45" ht="33" customHeight="1">
      <c r="A66" s="784">
        <f t="shared" si="4"/>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63"/>
      <c r="S66" s="868"/>
      <c r="T66" s="839" t="str">
        <f>IFERROR(IF(R66="","",VLOOKUP(P66,'【参考】数式用'!$A$5:$H$34,MATCH(S66,'【参考】数式用'!$F$4:$H$4,0)+5,0)),"")</f>
        <v/>
      </c>
      <c r="U66" s="878" t="str">
        <f>IF(S66="特定加算Ⅰ",VLOOKUP(P66,'【参考】数式用'!$A$5:$I$28,9,FALSE),"-")</f>
        <v>-</v>
      </c>
      <c r="V66" s="65" t="s">
        <v>181</v>
      </c>
      <c r="W66" s="883"/>
      <c r="X66" s="145" t="s">
        <v>11</v>
      </c>
      <c r="Y66" s="883"/>
      <c r="Z66" s="509" t="s">
        <v>170</v>
      </c>
      <c r="AA66" s="883"/>
      <c r="AB66" s="145" t="s">
        <v>11</v>
      </c>
      <c r="AC66" s="883"/>
      <c r="AD66" s="145" t="s">
        <v>29</v>
      </c>
      <c r="AE66" s="849" t="s">
        <v>43</v>
      </c>
      <c r="AF66" s="850" t="str">
        <f t="shared" si="0"/>
        <v/>
      </c>
      <c r="AG66" s="220" t="s">
        <v>182</v>
      </c>
      <c r="AH66" s="857" t="str">
        <f t="shared" si="1"/>
        <v/>
      </c>
      <c r="AJ66" s="714" t="str">
        <f t="shared" si="2"/>
        <v>○</v>
      </c>
      <c r="AK66" s="733" t="str">
        <f t="shared" si="3"/>
        <v/>
      </c>
      <c r="AL66" s="733"/>
      <c r="AM66" s="733"/>
      <c r="AN66" s="733"/>
      <c r="AO66" s="733"/>
      <c r="AP66" s="733"/>
      <c r="AQ66" s="733"/>
      <c r="AR66" s="733"/>
      <c r="AS66" s="894"/>
    </row>
    <row r="67" spans="1:45" ht="33" customHeight="1">
      <c r="A67" s="784">
        <f t="shared" si="4"/>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63"/>
      <c r="S67" s="868"/>
      <c r="T67" s="839" t="str">
        <f>IFERROR(IF(R67="","",VLOOKUP(P67,'【参考】数式用'!$A$5:$H$34,MATCH(S67,'【参考】数式用'!$F$4:$H$4,0)+5,0)),"")</f>
        <v/>
      </c>
      <c r="U67" s="878" t="str">
        <f>IF(S67="特定加算Ⅰ",VLOOKUP(P67,'【参考】数式用'!$A$5:$I$28,9,FALSE),"-")</f>
        <v>-</v>
      </c>
      <c r="V67" s="65" t="s">
        <v>181</v>
      </c>
      <c r="W67" s="883"/>
      <c r="X67" s="145" t="s">
        <v>11</v>
      </c>
      <c r="Y67" s="883"/>
      <c r="Z67" s="509" t="s">
        <v>170</v>
      </c>
      <c r="AA67" s="883"/>
      <c r="AB67" s="145" t="s">
        <v>11</v>
      </c>
      <c r="AC67" s="883"/>
      <c r="AD67" s="145" t="s">
        <v>29</v>
      </c>
      <c r="AE67" s="849" t="s">
        <v>43</v>
      </c>
      <c r="AF67" s="850" t="str">
        <f t="shared" si="0"/>
        <v/>
      </c>
      <c r="AG67" s="220" t="s">
        <v>182</v>
      </c>
      <c r="AH67" s="857" t="str">
        <f t="shared" si="1"/>
        <v/>
      </c>
      <c r="AJ67" s="714" t="str">
        <f t="shared" si="2"/>
        <v>○</v>
      </c>
      <c r="AK67" s="733" t="str">
        <f t="shared" si="3"/>
        <v/>
      </c>
      <c r="AL67" s="733"/>
      <c r="AM67" s="733"/>
      <c r="AN67" s="733"/>
      <c r="AO67" s="733"/>
      <c r="AP67" s="733"/>
      <c r="AQ67" s="733"/>
      <c r="AR67" s="733"/>
      <c r="AS67" s="894"/>
    </row>
    <row r="68" spans="1:45" ht="33" customHeight="1">
      <c r="A68" s="784">
        <f t="shared" si="4"/>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63"/>
      <c r="S68" s="868"/>
      <c r="T68" s="839" t="str">
        <f>IFERROR(IF(R68="","",VLOOKUP(P68,'【参考】数式用'!$A$5:$H$34,MATCH(S68,'【参考】数式用'!$F$4:$H$4,0)+5,0)),"")</f>
        <v/>
      </c>
      <c r="U68" s="878" t="str">
        <f>IF(S68="特定加算Ⅰ",VLOOKUP(P68,'【参考】数式用'!$A$5:$I$28,9,FALSE),"-")</f>
        <v>-</v>
      </c>
      <c r="V68" s="65" t="s">
        <v>181</v>
      </c>
      <c r="W68" s="883"/>
      <c r="X68" s="145" t="s">
        <v>11</v>
      </c>
      <c r="Y68" s="883"/>
      <c r="Z68" s="509" t="s">
        <v>170</v>
      </c>
      <c r="AA68" s="883"/>
      <c r="AB68" s="145" t="s">
        <v>11</v>
      </c>
      <c r="AC68" s="883"/>
      <c r="AD68" s="145" t="s">
        <v>29</v>
      </c>
      <c r="AE68" s="849" t="s">
        <v>43</v>
      </c>
      <c r="AF68" s="850" t="str">
        <f t="shared" si="0"/>
        <v/>
      </c>
      <c r="AG68" s="220" t="s">
        <v>182</v>
      </c>
      <c r="AH68" s="857" t="str">
        <f t="shared" si="1"/>
        <v/>
      </c>
      <c r="AJ68" s="714" t="str">
        <f t="shared" si="2"/>
        <v>○</v>
      </c>
      <c r="AK68" s="733" t="str">
        <f t="shared" si="3"/>
        <v/>
      </c>
      <c r="AL68" s="733"/>
      <c r="AM68" s="733"/>
      <c r="AN68" s="733"/>
      <c r="AO68" s="733"/>
      <c r="AP68" s="733"/>
      <c r="AQ68" s="733"/>
      <c r="AR68" s="733"/>
      <c r="AS68" s="894"/>
    </row>
    <row r="69" spans="1:45" ht="33" customHeight="1">
      <c r="A69" s="784">
        <f t="shared" si="4"/>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63"/>
      <c r="S69" s="868"/>
      <c r="T69" s="839" t="str">
        <f>IFERROR(IF(R69="","",VLOOKUP(P69,'【参考】数式用'!$A$5:$H$34,MATCH(S69,'【参考】数式用'!$F$4:$H$4,0)+5,0)),"")</f>
        <v/>
      </c>
      <c r="U69" s="878" t="str">
        <f>IF(S69="特定加算Ⅰ",VLOOKUP(P69,'【参考】数式用'!$A$5:$I$28,9,FALSE),"-")</f>
        <v>-</v>
      </c>
      <c r="V69" s="65" t="s">
        <v>181</v>
      </c>
      <c r="W69" s="883"/>
      <c r="X69" s="145" t="s">
        <v>11</v>
      </c>
      <c r="Y69" s="883"/>
      <c r="Z69" s="509" t="s">
        <v>170</v>
      </c>
      <c r="AA69" s="883"/>
      <c r="AB69" s="145" t="s">
        <v>11</v>
      </c>
      <c r="AC69" s="883"/>
      <c r="AD69" s="145" t="s">
        <v>29</v>
      </c>
      <c r="AE69" s="849" t="s">
        <v>43</v>
      </c>
      <c r="AF69" s="850" t="str">
        <f t="shared" si="0"/>
        <v/>
      </c>
      <c r="AG69" s="220" t="s">
        <v>182</v>
      </c>
      <c r="AH69" s="857" t="str">
        <f t="shared" si="1"/>
        <v/>
      </c>
      <c r="AJ69" s="714" t="str">
        <f t="shared" si="2"/>
        <v>○</v>
      </c>
      <c r="AK69" s="733" t="str">
        <f t="shared" si="3"/>
        <v/>
      </c>
      <c r="AL69" s="733"/>
      <c r="AM69" s="733"/>
      <c r="AN69" s="733"/>
      <c r="AO69" s="733"/>
      <c r="AP69" s="733"/>
      <c r="AQ69" s="733"/>
      <c r="AR69" s="733"/>
      <c r="AS69" s="894"/>
    </row>
    <row r="70" spans="1:45" ht="33" customHeight="1">
      <c r="A70" s="784">
        <f t="shared" si="4"/>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63"/>
      <c r="S70" s="868"/>
      <c r="T70" s="839" t="str">
        <f>IFERROR(IF(R70="","",VLOOKUP(P70,'【参考】数式用'!$A$5:$H$34,MATCH(S70,'【参考】数式用'!$F$4:$H$4,0)+5,0)),"")</f>
        <v/>
      </c>
      <c r="U70" s="878" t="str">
        <f>IF(S70="特定加算Ⅰ",VLOOKUP(P70,'【参考】数式用'!$A$5:$I$28,9,FALSE),"-")</f>
        <v>-</v>
      </c>
      <c r="V70" s="65" t="s">
        <v>181</v>
      </c>
      <c r="W70" s="883"/>
      <c r="X70" s="145" t="s">
        <v>11</v>
      </c>
      <c r="Y70" s="883"/>
      <c r="Z70" s="509" t="s">
        <v>170</v>
      </c>
      <c r="AA70" s="883"/>
      <c r="AB70" s="145" t="s">
        <v>11</v>
      </c>
      <c r="AC70" s="883"/>
      <c r="AD70" s="145" t="s">
        <v>29</v>
      </c>
      <c r="AE70" s="849" t="s">
        <v>43</v>
      </c>
      <c r="AF70" s="850" t="str">
        <f t="shared" si="0"/>
        <v/>
      </c>
      <c r="AG70" s="220" t="s">
        <v>182</v>
      </c>
      <c r="AH70" s="857" t="str">
        <f t="shared" si="1"/>
        <v/>
      </c>
      <c r="AJ70" s="714" t="str">
        <f t="shared" si="2"/>
        <v>○</v>
      </c>
      <c r="AK70" s="733" t="str">
        <f t="shared" si="3"/>
        <v/>
      </c>
      <c r="AL70" s="733"/>
      <c r="AM70" s="733"/>
      <c r="AN70" s="733"/>
      <c r="AO70" s="733"/>
      <c r="AP70" s="733"/>
      <c r="AQ70" s="733"/>
      <c r="AR70" s="733"/>
      <c r="AS70" s="894"/>
    </row>
    <row r="71" spans="1:45" ht="33" customHeight="1">
      <c r="A71" s="784">
        <f t="shared" si="4"/>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63"/>
      <c r="S71" s="868"/>
      <c r="T71" s="839" t="str">
        <f>IFERROR(IF(R71="","",VLOOKUP(P71,'【参考】数式用'!$A$5:$H$34,MATCH(S71,'【参考】数式用'!$F$4:$H$4,0)+5,0)),"")</f>
        <v/>
      </c>
      <c r="U71" s="878" t="str">
        <f>IF(S71="特定加算Ⅰ",VLOOKUP(P71,'【参考】数式用'!$A$5:$I$28,9,FALSE),"-")</f>
        <v>-</v>
      </c>
      <c r="V71" s="65" t="s">
        <v>181</v>
      </c>
      <c r="W71" s="883"/>
      <c r="X71" s="145" t="s">
        <v>11</v>
      </c>
      <c r="Y71" s="883"/>
      <c r="Z71" s="509" t="s">
        <v>170</v>
      </c>
      <c r="AA71" s="883"/>
      <c r="AB71" s="145" t="s">
        <v>11</v>
      </c>
      <c r="AC71" s="883"/>
      <c r="AD71" s="145" t="s">
        <v>29</v>
      </c>
      <c r="AE71" s="849" t="s">
        <v>43</v>
      </c>
      <c r="AF71" s="850" t="str">
        <f t="shared" si="0"/>
        <v/>
      </c>
      <c r="AG71" s="220" t="s">
        <v>182</v>
      </c>
      <c r="AH71" s="857" t="str">
        <f t="shared" si="1"/>
        <v/>
      </c>
      <c r="AJ71" s="714" t="str">
        <f t="shared" si="2"/>
        <v>○</v>
      </c>
      <c r="AK71" s="733" t="str">
        <f t="shared" si="3"/>
        <v/>
      </c>
      <c r="AL71" s="733"/>
      <c r="AM71" s="733"/>
      <c r="AN71" s="733"/>
      <c r="AO71" s="733"/>
      <c r="AP71" s="733"/>
      <c r="AQ71" s="733"/>
      <c r="AR71" s="733"/>
      <c r="AS71" s="894"/>
    </row>
    <row r="72" spans="1:45" ht="33" customHeight="1">
      <c r="A72" s="784">
        <f t="shared" si="4"/>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63"/>
      <c r="S72" s="868"/>
      <c r="T72" s="839" t="str">
        <f>IFERROR(IF(R72="","",VLOOKUP(P72,'【参考】数式用'!$A$5:$H$34,MATCH(S72,'【参考】数式用'!$F$4:$H$4,0)+5,0)),"")</f>
        <v/>
      </c>
      <c r="U72" s="878" t="str">
        <f>IF(S72="特定加算Ⅰ",VLOOKUP(P72,'【参考】数式用'!$A$5:$I$28,9,FALSE),"-")</f>
        <v>-</v>
      </c>
      <c r="V72" s="65" t="s">
        <v>181</v>
      </c>
      <c r="W72" s="883"/>
      <c r="X72" s="145" t="s">
        <v>11</v>
      </c>
      <c r="Y72" s="883"/>
      <c r="Z72" s="509" t="s">
        <v>170</v>
      </c>
      <c r="AA72" s="883"/>
      <c r="AB72" s="145" t="s">
        <v>11</v>
      </c>
      <c r="AC72" s="883"/>
      <c r="AD72" s="145" t="s">
        <v>29</v>
      </c>
      <c r="AE72" s="849" t="s">
        <v>43</v>
      </c>
      <c r="AF72" s="850" t="str">
        <f t="shared" si="0"/>
        <v/>
      </c>
      <c r="AG72" s="220" t="s">
        <v>182</v>
      </c>
      <c r="AH72" s="857" t="str">
        <f t="shared" si="1"/>
        <v/>
      </c>
      <c r="AJ72" s="714" t="str">
        <f t="shared" si="2"/>
        <v>○</v>
      </c>
      <c r="AK72" s="733" t="str">
        <f t="shared" si="3"/>
        <v/>
      </c>
      <c r="AL72" s="733"/>
      <c r="AM72" s="733"/>
      <c r="AN72" s="733"/>
      <c r="AO72" s="733"/>
      <c r="AP72" s="733"/>
      <c r="AQ72" s="733"/>
      <c r="AR72" s="733"/>
      <c r="AS72" s="894"/>
    </row>
    <row r="73" spans="1:45" ht="33" customHeight="1">
      <c r="A73" s="784">
        <f t="shared" si="4"/>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63"/>
      <c r="S73" s="868"/>
      <c r="T73" s="839" t="str">
        <f>IFERROR(IF(R73="","",VLOOKUP(P73,'【参考】数式用'!$A$5:$H$34,MATCH(S73,'【参考】数式用'!$F$4:$H$4,0)+5,0)),"")</f>
        <v/>
      </c>
      <c r="U73" s="878" t="str">
        <f>IF(S73="特定加算Ⅰ",VLOOKUP(P73,'【参考】数式用'!$A$5:$I$28,9,FALSE),"-")</f>
        <v>-</v>
      </c>
      <c r="V73" s="65" t="s">
        <v>181</v>
      </c>
      <c r="W73" s="883"/>
      <c r="X73" s="145" t="s">
        <v>11</v>
      </c>
      <c r="Y73" s="883"/>
      <c r="Z73" s="509" t="s">
        <v>170</v>
      </c>
      <c r="AA73" s="883"/>
      <c r="AB73" s="145" t="s">
        <v>11</v>
      </c>
      <c r="AC73" s="883"/>
      <c r="AD73" s="145" t="s">
        <v>29</v>
      </c>
      <c r="AE73" s="849" t="s">
        <v>43</v>
      </c>
      <c r="AF73" s="850" t="str">
        <f t="shared" si="0"/>
        <v/>
      </c>
      <c r="AG73" s="220" t="s">
        <v>182</v>
      </c>
      <c r="AH73" s="857" t="str">
        <f t="shared" si="1"/>
        <v/>
      </c>
      <c r="AJ73" s="714" t="str">
        <f t="shared" si="2"/>
        <v>○</v>
      </c>
      <c r="AK73" s="733" t="str">
        <f t="shared" si="3"/>
        <v/>
      </c>
      <c r="AL73" s="733"/>
      <c r="AM73" s="733"/>
      <c r="AN73" s="733"/>
      <c r="AO73" s="733"/>
      <c r="AP73" s="733"/>
      <c r="AQ73" s="733"/>
      <c r="AR73" s="733"/>
      <c r="AS73" s="894"/>
    </row>
    <row r="74" spans="1:45" ht="33" customHeight="1">
      <c r="A74" s="784">
        <f t="shared" si="4"/>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63"/>
      <c r="S74" s="868"/>
      <c r="T74" s="839" t="str">
        <f>IFERROR(IF(R74="","",VLOOKUP(P74,'【参考】数式用'!$A$5:$H$34,MATCH(S74,'【参考】数式用'!$F$4:$H$4,0)+5,0)),"")</f>
        <v/>
      </c>
      <c r="U74" s="878" t="str">
        <f>IF(S74="特定加算Ⅰ",VLOOKUP(P74,'【参考】数式用'!$A$5:$I$28,9,FALSE),"-")</f>
        <v>-</v>
      </c>
      <c r="V74" s="65" t="s">
        <v>181</v>
      </c>
      <c r="W74" s="883"/>
      <c r="X74" s="145" t="s">
        <v>11</v>
      </c>
      <c r="Y74" s="883"/>
      <c r="Z74" s="509" t="s">
        <v>170</v>
      </c>
      <c r="AA74" s="883"/>
      <c r="AB74" s="145" t="s">
        <v>11</v>
      </c>
      <c r="AC74" s="883"/>
      <c r="AD74" s="145" t="s">
        <v>29</v>
      </c>
      <c r="AE74" s="849" t="s">
        <v>43</v>
      </c>
      <c r="AF74" s="850" t="str">
        <f t="shared" si="0"/>
        <v/>
      </c>
      <c r="AG74" s="220" t="s">
        <v>182</v>
      </c>
      <c r="AH74" s="857" t="str">
        <f t="shared" si="1"/>
        <v/>
      </c>
      <c r="AJ74" s="714" t="str">
        <f t="shared" si="2"/>
        <v>○</v>
      </c>
      <c r="AK74" s="733" t="str">
        <f t="shared" si="3"/>
        <v/>
      </c>
      <c r="AL74" s="733"/>
      <c r="AM74" s="733"/>
      <c r="AN74" s="733"/>
      <c r="AO74" s="733"/>
      <c r="AP74" s="733"/>
      <c r="AQ74" s="733"/>
      <c r="AR74" s="733"/>
      <c r="AS74" s="894"/>
    </row>
    <row r="75" spans="1:45" ht="33" customHeight="1">
      <c r="A75" s="784">
        <f t="shared" si="4"/>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63"/>
      <c r="S75" s="868"/>
      <c r="T75" s="839" t="str">
        <f>IFERROR(IF(R75="","",VLOOKUP(P75,'【参考】数式用'!$A$5:$H$34,MATCH(S75,'【参考】数式用'!$F$4:$H$4,0)+5,0)),"")</f>
        <v/>
      </c>
      <c r="U75" s="878" t="str">
        <f>IF(S75="特定加算Ⅰ",VLOOKUP(P75,'【参考】数式用'!$A$5:$I$28,9,FALSE),"-")</f>
        <v>-</v>
      </c>
      <c r="V75" s="65" t="s">
        <v>181</v>
      </c>
      <c r="W75" s="883"/>
      <c r="X75" s="145" t="s">
        <v>11</v>
      </c>
      <c r="Y75" s="883"/>
      <c r="Z75" s="509" t="s">
        <v>170</v>
      </c>
      <c r="AA75" s="883"/>
      <c r="AB75" s="145" t="s">
        <v>11</v>
      </c>
      <c r="AC75" s="883"/>
      <c r="AD75" s="145" t="s">
        <v>29</v>
      </c>
      <c r="AE75" s="849" t="s">
        <v>43</v>
      </c>
      <c r="AF75" s="850" t="str">
        <f t="shared" si="0"/>
        <v/>
      </c>
      <c r="AG75" s="220" t="s">
        <v>182</v>
      </c>
      <c r="AH75" s="857" t="str">
        <f t="shared" si="1"/>
        <v/>
      </c>
      <c r="AJ75" s="714" t="str">
        <f t="shared" si="2"/>
        <v>○</v>
      </c>
      <c r="AK75" s="733" t="str">
        <f t="shared" si="3"/>
        <v/>
      </c>
      <c r="AL75" s="733"/>
      <c r="AM75" s="733"/>
      <c r="AN75" s="733"/>
      <c r="AO75" s="733"/>
      <c r="AP75" s="733"/>
      <c r="AQ75" s="733"/>
      <c r="AR75" s="733"/>
      <c r="AS75" s="894"/>
    </row>
    <row r="76" spans="1:45" ht="33" customHeight="1">
      <c r="A76" s="784">
        <f t="shared" si="4"/>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63"/>
      <c r="S76" s="868"/>
      <c r="T76" s="839" t="str">
        <f>IFERROR(IF(R76="","",VLOOKUP(P76,'【参考】数式用'!$A$5:$H$34,MATCH(S76,'【参考】数式用'!$F$4:$H$4,0)+5,0)),"")</f>
        <v/>
      </c>
      <c r="U76" s="878" t="str">
        <f>IF(S76="特定加算Ⅰ",VLOOKUP(P76,'【参考】数式用'!$A$5:$I$28,9,FALSE),"-")</f>
        <v>-</v>
      </c>
      <c r="V76" s="65" t="s">
        <v>181</v>
      </c>
      <c r="W76" s="883"/>
      <c r="X76" s="145" t="s">
        <v>11</v>
      </c>
      <c r="Y76" s="883"/>
      <c r="Z76" s="509" t="s">
        <v>170</v>
      </c>
      <c r="AA76" s="883"/>
      <c r="AB76" s="145" t="s">
        <v>11</v>
      </c>
      <c r="AC76" s="883"/>
      <c r="AD76" s="145" t="s">
        <v>29</v>
      </c>
      <c r="AE76" s="849" t="s">
        <v>43</v>
      </c>
      <c r="AF76" s="850" t="str">
        <f t="shared" ref="AF76:AF111" si="5">IF(AND(W76&gt;=1,Y76&gt;=1,AA76&gt;=1,AC76&gt;=1),(AA76*12+AC76)-(W76*12+Y76)+1,"")</f>
        <v/>
      </c>
      <c r="AG76" s="220" t="s">
        <v>182</v>
      </c>
      <c r="AH76" s="857" t="str">
        <f t="shared" ref="AH76:AH111" si="6">IFERROR(ROUNDDOWN(Q76*T76,0)*AF76,"")</f>
        <v/>
      </c>
      <c r="AJ76" s="714" t="str">
        <f t="shared" ref="AJ76:AJ111" si="7">IFERROR(IF(T76="エラー","☓","○"),"")</f>
        <v>○</v>
      </c>
      <c r="AK76" s="733" t="str">
        <f t="shared" ref="AK76:AK111" si="8">IFERROR(IF(T76="エラー","当該サービスに存在しない加算区分が選択されていますので、修正してください。",""),"")</f>
        <v/>
      </c>
      <c r="AL76" s="733"/>
      <c r="AM76" s="733"/>
      <c r="AN76" s="733"/>
      <c r="AO76" s="733"/>
      <c r="AP76" s="733"/>
      <c r="AQ76" s="733"/>
      <c r="AR76" s="733"/>
      <c r="AS76" s="894"/>
    </row>
    <row r="77" spans="1:45" ht="33" customHeight="1">
      <c r="A77" s="784">
        <f t="shared" ref="A77:A111" si="9">A76+1</f>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63"/>
      <c r="S77" s="868"/>
      <c r="T77" s="839" t="str">
        <f>IFERROR(IF(R77="","",VLOOKUP(P77,'【参考】数式用'!$A$5:$H$34,MATCH(S77,'【参考】数式用'!$F$4:$H$4,0)+5,0)),"")</f>
        <v/>
      </c>
      <c r="U77" s="878" t="str">
        <f>IF(S77="特定加算Ⅰ",VLOOKUP(P77,'【参考】数式用'!$A$5:$I$28,9,FALSE),"-")</f>
        <v>-</v>
      </c>
      <c r="V77" s="65" t="s">
        <v>181</v>
      </c>
      <c r="W77" s="883"/>
      <c r="X77" s="145" t="s">
        <v>11</v>
      </c>
      <c r="Y77" s="883"/>
      <c r="Z77" s="509" t="s">
        <v>170</v>
      </c>
      <c r="AA77" s="883"/>
      <c r="AB77" s="145" t="s">
        <v>11</v>
      </c>
      <c r="AC77" s="883"/>
      <c r="AD77" s="145" t="s">
        <v>29</v>
      </c>
      <c r="AE77" s="849" t="s">
        <v>43</v>
      </c>
      <c r="AF77" s="850" t="str">
        <f t="shared" si="5"/>
        <v/>
      </c>
      <c r="AG77" s="220" t="s">
        <v>182</v>
      </c>
      <c r="AH77" s="857" t="str">
        <f t="shared" si="6"/>
        <v/>
      </c>
      <c r="AJ77" s="714" t="str">
        <f t="shared" si="7"/>
        <v>○</v>
      </c>
      <c r="AK77" s="733" t="str">
        <f t="shared" si="8"/>
        <v/>
      </c>
      <c r="AL77" s="733"/>
      <c r="AM77" s="733"/>
      <c r="AN77" s="733"/>
      <c r="AO77" s="733"/>
      <c r="AP77" s="733"/>
      <c r="AQ77" s="733"/>
      <c r="AR77" s="733"/>
      <c r="AS77" s="894"/>
    </row>
    <row r="78" spans="1:45" ht="33" customHeight="1">
      <c r="A78" s="784">
        <f t="shared" si="9"/>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63"/>
      <c r="S78" s="868"/>
      <c r="T78" s="839" t="str">
        <f>IFERROR(IF(R78="","",VLOOKUP(P78,'【参考】数式用'!$A$5:$H$34,MATCH(S78,'【参考】数式用'!$F$4:$H$4,0)+5,0)),"")</f>
        <v/>
      </c>
      <c r="U78" s="878" t="str">
        <f>IF(S78="特定加算Ⅰ",VLOOKUP(P78,'【参考】数式用'!$A$5:$I$28,9,FALSE),"-")</f>
        <v>-</v>
      </c>
      <c r="V78" s="65" t="s">
        <v>181</v>
      </c>
      <c r="W78" s="883"/>
      <c r="X78" s="145" t="s">
        <v>11</v>
      </c>
      <c r="Y78" s="883"/>
      <c r="Z78" s="509" t="s">
        <v>170</v>
      </c>
      <c r="AA78" s="883"/>
      <c r="AB78" s="145" t="s">
        <v>11</v>
      </c>
      <c r="AC78" s="883"/>
      <c r="AD78" s="145" t="s">
        <v>29</v>
      </c>
      <c r="AE78" s="849" t="s">
        <v>43</v>
      </c>
      <c r="AF78" s="850" t="str">
        <f t="shared" si="5"/>
        <v/>
      </c>
      <c r="AG78" s="220" t="s">
        <v>182</v>
      </c>
      <c r="AH78" s="857" t="str">
        <f t="shared" si="6"/>
        <v/>
      </c>
      <c r="AJ78" s="714" t="str">
        <f t="shared" si="7"/>
        <v>○</v>
      </c>
      <c r="AK78" s="733" t="str">
        <f t="shared" si="8"/>
        <v/>
      </c>
      <c r="AL78" s="733"/>
      <c r="AM78" s="733"/>
      <c r="AN78" s="733"/>
      <c r="AO78" s="733"/>
      <c r="AP78" s="733"/>
      <c r="AQ78" s="733"/>
      <c r="AR78" s="733"/>
      <c r="AS78" s="894"/>
    </row>
    <row r="79" spans="1:45" ht="33" customHeight="1">
      <c r="A79" s="784">
        <f t="shared" si="9"/>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63"/>
      <c r="S79" s="868"/>
      <c r="T79" s="839" t="str">
        <f>IFERROR(IF(R79="","",VLOOKUP(P79,'【参考】数式用'!$A$5:$H$34,MATCH(S79,'【参考】数式用'!$F$4:$H$4,0)+5,0)),"")</f>
        <v/>
      </c>
      <c r="U79" s="878" t="str">
        <f>IF(S79="特定加算Ⅰ",VLOOKUP(P79,'【参考】数式用'!$A$5:$I$28,9,FALSE),"-")</f>
        <v>-</v>
      </c>
      <c r="V79" s="65" t="s">
        <v>181</v>
      </c>
      <c r="W79" s="883"/>
      <c r="X79" s="145" t="s">
        <v>11</v>
      </c>
      <c r="Y79" s="883"/>
      <c r="Z79" s="509" t="s">
        <v>170</v>
      </c>
      <c r="AA79" s="883"/>
      <c r="AB79" s="145" t="s">
        <v>11</v>
      </c>
      <c r="AC79" s="883"/>
      <c r="AD79" s="145" t="s">
        <v>29</v>
      </c>
      <c r="AE79" s="849" t="s">
        <v>43</v>
      </c>
      <c r="AF79" s="850" t="str">
        <f t="shared" si="5"/>
        <v/>
      </c>
      <c r="AG79" s="220" t="s">
        <v>182</v>
      </c>
      <c r="AH79" s="857" t="str">
        <f t="shared" si="6"/>
        <v/>
      </c>
      <c r="AJ79" s="714" t="str">
        <f t="shared" si="7"/>
        <v>○</v>
      </c>
      <c r="AK79" s="733" t="str">
        <f t="shared" si="8"/>
        <v/>
      </c>
      <c r="AL79" s="733"/>
      <c r="AM79" s="733"/>
      <c r="AN79" s="733"/>
      <c r="AO79" s="733"/>
      <c r="AP79" s="733"/>
      <c r="AQ79" s="733"/>
      <c r="AR79" s="733"/>
      <c r="AS79" s="894"/>
    </row>
    <row r="80" spans="1:45" ht="33" customHeight="1">
      <c r="A80" s="784">
        <f t="shared" si="9"/>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63"/>
      <c r="S80" s="868"/>
      <c r="T80" s="839" t="str">
        <f>IFERROR(IF(R80="","",VLOOKUP(P80,'【参考】数式用'!$A$5:$H$34,MATCH(S80,'【参考】数式用'!$F$4:$H$4,0)+5,0)),"")</f>
        <v/>
      </c>
      <c r="U80" s="878" t="str">
        <f>IF(S80="特定加算Ⅰ",VLOOKUP(P80,'【参考】数式用'!$A$5:$I$28,9,FALSE),"-")</f>
        <v>-</v>
      </c>
      <c r="V80" s="65" t="s">
        <v>181</v>
      </c>
      <c r="W80" s="883"/>
      <c r="X80" s="145" t="s">
        <v>11</v>
      </c>
      <c r="Y80" s="883"/>
      <c r="Z80" s="509" t="s">
        <v>170</v>
      </c>
      <c r="AA80" s="883"/>
      <c r="AB80" s="145" t="s">
        <v>11</v>
      </c>
      <c r="AC80" s="883"/>
      <c r="AD80" s="145" t="s">
        <v>29</v>
      </c>
      <c r="AE80" s="849" t="s">
        <v>43</v>
      </c>
      <c r="AF80" s="850" t="str">
        <f t="shared" si="5"/>
        <v/>
      </c>
      <c r="AG80" s="220" t="s">
        <v>182</v>
      </c>
      <c r="AH80" s="857" t="str">
        <f t="shared" si="6"/>
        <v/>
      </c>
      <c r="AJ80" s="714" t="str">
        <f t="shared" si="7"/>
        <v>○</v>
      </c>
      <c r="AK80" s="733" t="str">
        <f t="shared" si="8"/>
        <v/>
      </c>
      <c r="AL80" s="733"/>
      <c r="AM80" s="733"/>
      <c r="AN80" s="733"/>
      <c r="AO80" s="733"/>
      <c r="AP80" s="733"/>
      <c r="AQ80" s="733"/>
      <c r="AR80" s="733"/>
      <c r="AS80" s="894"/>
    </row>
    <row r="81" spans="1:45" ht="33" customHeight="1">
      <c r="A81" s="784">
        <f t="shared" si="9"/>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63"/>
      <c r="S81" s="868"/>
      <c r="T81" s="839" t="str">
        <f>IFERROR(IF(R81="","",VLOOKUP(P81,'【参考】数式用'!$A$5:$H$34,MATCH(S81,'【参考】数式用'!$F$4:$H$4,0)+5,0)),"")</f>
        <v/>
      </c>
      <c r="U81" s="878" t="str">
        <f>IF(S81="特定加算Ⅰ",VLOOKUP(P81,'【参考】数式用'!$A$5:$I$28,9,FALSE),"-")</f>
        <v>-</v>
      </c>
      <c r="V81" s="65" t="s">
        <v>181</v>
      </c>
      <c r="W81" s="883"/>
      <c r="X81" s="145" t="s">
        <v>11</v>
      </c>
      <c r="Y81" s="883"/>
      <c r="Z81" s="509" t="s">
        <v>170</v>
      </c>
      <c r="AA81" s="883"/>
      <c r="AB81" s="145" t="s">
        <v>11</v>
      </c>
      <c r="AC81" s="883"/>
      <c r="AD81" s="145" t="s">
        <v>29</v>
      </c>
      <c r="AE81" s="849" t="s">
        <v>43</v>
      </c>
      <c r="AF81" s="850" t="str">
        <f t="shared" si="5"/>
        <v/>
      </c>
      <c r="AG81" s="220" t="s">
        <v>182</v>
      </c>
      <c r="AH81" s="857" t="str">
        <f t="shared" si="6"/>
        <v/>
      </c>
      <c r="AJ81" s="714" t="str">
        <f t="shared" si="7"/>
        <v>○</v>
      </c>
      <c r="AK81" s="733" t="str">
        <f t="shared" si="8"/>
        <v/>
      </c>
      <c r="AL81" s="733"/>
      <c r="AM81" s="733"/>
      <c r="AN81" s="733"/>
      <c r="AO81" s="733"/>
      <c r="AP81" s="733"/>
      <c r="AQ81" s="733"/>
      <c r="AR81" s="733"/>
      <c r="AS81" s="894"/>
    </row>
    <row r="82" spans="1:45" ht="33" customHeight="1">
      <c r="A82" s="784">
        <f t="shared" si="9"/>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63"/>
      <c r="S82" s="868"/>
      <c r="T82" s="839" t="str">
        <f>IFERROR(IF(R82="","",VLOOKUP(P82,'【参考】数式用'!$A$5:$H$34,MATCH(S82,'【参考】数式用'!$F$4:$H$4,0)+5,0)),"")</f>
        <v/>
      </c>
      <c r="U82" s="878" t="str">
        <f>IF(S82="特定加算Ⅰ",VLOOKUP(P82,'【参考】数式用'!$A$5:$I$28,9,FALSE),"-")</f>
        <v>-</v>
      </c>
      <c r="V82" s="65" t="s">
        <v>181</v>
      </c>
      <c r="W82" s="883"/>
      <c r="X82" s="145" t="s">
        <v>11</v>
      </c>
      <c r="Y82" s="883"/>
      <c r="Z82" s="509" t="s">
        <v>170</v>
      </c>
      <c r="AA82" s="883"/>
      <c r="AB82" s="145" t="s">
        <v>11</v>
      </c>
      <c r="AC82" s="883"/>
      <c r="AD82" s="145" t="s">
        <v>29</v>
      </c>
      <c r="AE82" s="849" t="s">
        <v>43</v>
      </c>
      <c r="AF82" s="850" t="str">
        <f t="shared" si="5"/>
        <v/>
      </c>
      <c r="AG82" s="220" t="s">
        <v>182</v>
      </c>
      <c r="AH82" s="857" t="str">
        <f t="shared" si="6"/>
        <v/>
      </c>
      <c r="AJ82" s="714" t="str">
        <f t="shared" si="7"/>
        <v>○</v>
      </c>
      <c r="AK82" s="733" t="str">
        <f t="shared" si="8"/>
        <v/>
      </c>
      <c r="AL82" s="733"/>
      <c r="AM82" s="733"/>
      <c r="AN82" s="733"/>
      <c r="AO82" s="733"/>
      <c r="AP82" s="733"/>
      <c r="AQ82" s="733"/>
      <c r="AR82" s="733"/>
      <c r="AS82" s="894"/>
    </row>
    <row r="83" spans="1:45" ht="33" customHeight="1">
      <c r="A83" s="784">
        <f t="shared" si="9"/>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63"/>
      <c r="S83" s="868"/>
      <c r="T83" s="839" t="str">
        <f>IFERROR(IF(R83="","",VLOOKUP(P83,'【参考】数式用'!$A$5:$H$34,MATCH(S83,'【参考】数式用'!$F$4:$H$4,0)+5,0)),"")</f>
        <v/>
      </c>
      <c r="U83" s="878" t="str">
        <f>IF(S83="特定加算Ⅰ",VLOOKUP(P83,'【参考】数式用'!$A$5:$I$28,9,FALSE),"-")</f>
        <v>-</v>
      </c>
      <c r="V83" s="65" t="s">
        <v>181</v>
      </c>
      <c r="W83" s="883"/>
      <c r="X83" s="145" t="s">
        <v>11</v>
      </c>
      <c r="Y83" s="883"/>
      <c r="Z83" s="509" t="s">
        <v>170</v>
      </c>
      <c r="AA83" s="883"/>
      <c r="AB83" s="145" t="s">
        <v>11</v>
      </c>
      <c r="AC83" s="883"/>
      <c r="AD83" s="145" t="s">
        <v>29</v>
      </c>
      <c r="AE83" s="849" t="s">
        <v>43</v>
      </c>
      <c r="AF83" s="850" t="str">
        <f t="shared" si="5"/>
        <v/>
      </c>
      <c r="AG83" s="220" t="s">
        <v>182</v>
      </c>
      <c r="AH83" s="857" t="str">
        <f t="shared" si="6"/>
        <v/>
      </c>
      <c r="AJ83" s="714" t="str">
        <f t="shared" si="7"/>
        <v>○</v>
      </c>
      <c r="AK83" s="733" t="str">
        <f t="shared" si="8"/>
        <v/>
      </c>
      <c r="AL83" s="733"/>
      <c r="AM83" s="733"/>
      <c r="AN83" s="733"/>
      <c r="AO83" s="733"/>
      <c r="AP83" s="733"/>
      <c r="AQ83" s="733"/>
      <c r="AR83" s="733"/>
      <c r="AS83" s="894"/>
    </row>
    <row r="84" spans="1:45" ht="33" customHeight="1">
      <c r="A84" s="784">
        <f t="shared" si="9"/>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63"/>
      <c r="S84" s="868"/>
      <c r="T84" s="839" t="str">
        <f>IFERROR(IF(R84="","",VLOOKUP(P84,'【参考】数式用'!$A$5:$H$34,MATCH(S84,'【参考】数式用'!$F$4:$H$4,0)+5,0)),"")</f>
        <v/>
      </c>
      <c r="U84" s="878" t="str">
        <f>IF(S84="特定加算Ⅰ",VLOOKUP(P84,'【参考】数式用'!$A$5:$I$28,9,FALSE),"-")</f>
        <v>-</v>
      </c>
      <c r="V84" s="65" t="s">
        <v>181</v>
      </c>
      <c r="W84" s="883"/>
      <c r="X84" s="145" t="s">
        <v>11</v>
      </c>
      <c r="Y84" s="883"/>
      <c r="Z84" s="509" t="s">
        <v>170</v>
      </c>
      <c r="AA84" s="883"/>
      <c r="AB84" s="145" t="s">
        <v>11</v>
      </c>
      <c r="AC84" s="883"/>
      <c r="AD84" s="145" t="s">
        <v>29</v>
      </c>
      <c r="AE84" s="849" t="s">
        <v>43</v>
      </c>
      <c r="AF84" s="850" t="str">
        <f t="shared" si="5"/>
        <v/>
      </c>
      <c r="AG84" s="220" t="s">
        <v>182</v>
      </c>
      <c r="AH84" s="857" t="str">
        <f t="shared" si="6"/>
        <v/>
      </c>
      <c r="AJ84" s="714" t="str">
        <f t="shared" si="7"/>
        <v>○</v>
      </c>
      <c r="AK84" s="733" t="str">
        <f t="shared" si="8"/>
        <v/>
      </c>
      <c r="AL84" s="733"/>
      <c r="AM84" s="733"/>
      <c r="AN84" s="733"/>
      <c r="AO84" s="733"/>
      <c r="AP84" s="733"/>
      <c r="AQ84" s="733"/>
      <c r="AR84" s="733"/>
      <c r="AS84" s="894"/>
    </row>
    <row r="85" spans="1:45" ht="33" customHeight="1">
      <c r="A85" s="784">
        <f t="shared" si="9"/>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63"/>
      <c r="S85" s="868"/>
      <c r="T85" s="839" t="str">
        <f>IFERROR(IF(R85="","",VLOOKUP(P85,'【参考】数式用'!$A$5:$H$34,MATCH(S85,'【参考】数式用'!$F$4:$H$4,0)+5,0)),"")</f>
        <v/>
      </c>
      <c r="U85" s="878" t="str">
        <f>IF(S85="特定加算Ⅰ",VLOOKUP(P85,'【参考】数式用'!$A$5:$I$28,9,FALSE),"-")</f>
        <v>-</v>
      </c>
      <c r="V85" s="65" t="s">
        <v>181</v>
      </c>
      <c r="W85" s="883"/>
      <c r="X85" s="145" t="s">
        <v>11</v>
      </c>
      <c r="Y85" s="883"/>
      <c r="Z85" s="509" t="s">
        <v>170</v>
      </c>
      <c r="AA85" s="883"/>
      <c r="AB85" s="145" t="s">
        <v>11</v>
      </c>
      <c r="AC85" s="883"/>
      <c r="AD85" s="145" t="s">
        <v>29</v>
      </c>
      <c r="AE85" s="849" t="s">
        <v>43</v>
      </c>
      <c r="AF85" s="850" t="str">
        <f t="shared" si="5"/>
        <v/>
      </c>
      <c r="AG85" s="220" t="s">
        <v>182</v>
      </c>
      <c r="AH85" s="857" t="str">
        <f t="shared" si="6"/>
        <v/>
      </c>
      <c r="AJ85" s="714" t="str">
        <f t="shared" si="7"/>
        <v>○</v>
      </c>
      <c r="AK85" s="733" t="str">
        <f t="shared" si="8"/>
        <v/>
      </c>
      <c r="AL85" s="733"/>
      <c r="AM85" s="733"/>
      <c r="AN85" s="733"/>
      <c r="AO85" s="733"/>
      <c r="AP85" s="733"/>
      <c r="AQ85" s="733"/>
      <c r="AR85" s="733"/>
      <c r="AS85" s="894"/>
    </row>
    <row r="86" spans="1:45" ht="33" customHeight="1">
      <c r="A86" s="784">
        <f t="shared" si="9"/>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63"/>
      <c r="S86" s="868"/>
      <c r="T86" s="839" t="str">
        <f>IFERROR(IF(R86="","",VLOOKUP(P86,'【参考】数式用'!$A$5:$H$34,MATCH(S86,'【参考】数式用'!$F$4:$H$4,0)+5,0)),"")</f>
        <v/>
      </c>
      <c r="U86" s="878" t="str">
        <f>IF(S86="特定加算Ⅰ",VLOOKUP(P86,'【参考】数式用'!$A$5:$I$28,9,FALSE),"-")</f>
        <v>-</v>
      </c>
      <c r="V86" s="65" t="s">
        <v>181</v>
      </c>
      <c r="W86" s="883"/>
      <c r="X86" s="145" t="s">
        <v>11</v>
      </c>
      <c r="Y86" s="883"/>
      <c r="Z86" s="509" t="s">
        <v>170</v>
      </c>
      <c r="AA86" s="883"/>
      <c r="AB86" s="145" t="s">
        <v>11</v>
      </c>
      <c r="AC86" s="883"/>
      <c r="AD86" s="145" t="s">
        <v>29</v>
      </c>
      <c r="AE86" s="849" t="s">
        <v>43</v>
      </c>
      <c r="AF86" s="850" t="str">
        <f t="shared" si="5"/>
        <v/>
      </c>
      <c r="AG86" s="220" t="s">
        <v>182</v>
      </c>
      <c r="AH86" s="857" t="str">
        <f t="shared" si="6"/>
        <v/>
      </c>
      <c r="AJ86" s="714" t="str">
        <f t="shared" si="7"/>
        <v>○</v>
      </c>
      <c r="AK86" s="733" t="str">
        <f t="shared" si="8"/>
        <v/>
      </c>
      <c r="AL86" s="733"/>
      <c r="AM86" s="733"/>
      <c r="AN86" s="733"/>
      <c r="AO86" s="733"/>
      <c r="AP86" s="733"/>
      <c r="AQ86" s="733"/>
      <c r="AR86" s="733"/>
      <c r="AS86" s="894"/>
    </row>
    <row r="87" spans="1:45" ht="33" customHeight="1">
      <c r="A87" s="784">
        <f t="shared" si="9"/>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63"/>
      <c r="S87" s="868"/>
      <c r="T87" s="839" t="str">
        <f>IFERROR(IF(R87="","",VLOOKUP(P87,'【参考】数式用'!$A$5:$H$34,MATCH(S87,'【参考】数式用'!$F$4:$H$4,0)+5,0)),"")</f>
        <v/>
      </c>
      <c r="U87" s="878" t="str">
        <f>IF(S87="特定加算Ⅰ",VLOOKUP(P87,'【参考】数式用'!$A$5:$I$28,9,FALSE),"-")</f>
        <v>-</v>
      </c>
      <c r="V87" s="65" t="s">
        <v>181</v>
      </c>
      <c r="W87" s="883"/>
      <c r="X87" s="145" t="s">
        <v>11</v>
      </c>
      <c r="Y87" s="883"/>
      <c r="Z87" s="509" t="s">
        <v>170</v>
      </c>
      <c r="AA87" s="883"/>
      <c r="AB87" s="145" t="s">
        <v>11</v>
      </c>
      <c r="AC87" s="883"/>
      <c r="AD87" s="145" t="s">
        <v>29</v>
      </c>
      <c r="AE87" s="849" t="s">
        <v>43</v>
      </c>
      <c r="AF87" s="850" t="str">
        <f t="shared" si="5"/>
        <v/>
      </c>
      <c r="AG87" s="220" t="s">
        <v>182</v>
      </c>
      <c r="AH87" s="857" t="str">
        <f t="shared" si="6"/>
        <v/>
      </c>
      <c r="AJ87" s="714" t="str">
        <f t="shared" si="7"/>
        <v>○</v>
      </c>
      <c r="AK87" s="733" t="str">
        <f t="shared" si="8"/>
        <v/>
      </c>
      <c r="AL87" s="733"/>
      <c r="AM87" s="733"/>
      <c r="AN87" s="733"/>
      <c r="AO87" s="733"/>
      <c r="AP87" s="733"/>
      <c r="AQ87" s="733"/>
      <c r="AR87" s="733"/>
      <c r="AS87" s="894"/>
    </row>
    <row r="88" spans="1:45" ht="33" customHeight="1">
      <c r="A88" s="784">
        <f t="shared" si="9"/>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63"/>
      <c r="S88" s="868"/>
      <c r="T88" s="839" t="str">
        <f>IFERROR(IF(R88="","",VLOOKUP(P88,'【参考】数式用'!$A$5:$H$34,MATCH(S88,'【参考】数式用'!$F$4:$H$4,0)+5,0)),"")</f>
        <v/>
      </c>
      <c r="U88" s="878" t="str">
        <f>IF(S88="特定加算Ⅰ",VLOOKUP(P88,'【参考】数式用'!$A$5:$I$28,9,FALSE),"-")</f>
        <v>-</v>
      </c>
      <c r="V88" s="65" t="s">
        <v>181</v>
      </c>
      <c r="W88" s="883"/>
      <c r="X88" s="145" t="s">
        <v>11</v>
      </c>
      <c r="Y88" s="883"/>
      <c r="Z88" s="509" t="s">
        <v>170</v>
      </c>
      <c r="AA88" s="883"/>
      <c r="AB88" s="145" t="s">
        <v>11</v>
      </c>
      <c r="AC88" s="883"/>
      <c r="AD88" s="145" t="s">
        <v>29</v>
      </c>
      <c r="AE88" s="849" t="s">
        <v>43</v>
      </c>
      <c r="AF88" s="850" t="str">
        <f t="shared" si="5"/>
        <v/>
      </c>
      <c r="AG88" s="220" t="s">
        <v>182</v>
      </c>
      <c r="AH88" s="857" t="str">
        <f t="shared" si="6"/>
        <v/>
      </c>
      <c r="AJ88" s="714" t="str">
        <f t="shared" si="7"/>
        <v>○</v>
      </c>
      <c r="AK88" s="733" t="str">
        <f t="shared" si="8"/>
        <v/>
      </c>
      <c r="AL88" s="733"/>
      <c r="AM88" s="733"/>
      <c r="AN88" s="733"/>
      <c r="AO88" s="733"/>
      <c r="AP88" s="733"/>
      <c r="AQ88" s="733"/>
      <c r="AR88" s="733"/>
      <c r="AS88" s="894"/>
    </row>
    <row r="89" spans="1:45" ht="33" customHeight="1">
      <c r="A89" s="784">
        <f t="shared" si="9"/>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63"/>
      <c r="S89" s="868"/>
      <c r="T89" s="839" t="str">
        <f>IFERROR(IF(R89="","",VLOOKUP(P89,'【参考】数式用'!$A$5:$H$34,MATCH(S89,'【参考】数式用'!$F$4:$H$4,0)+5,0)),"")</f>
        <v/>
      </c>
      <c r="U89" s="878" t="str">
        <f>IF(S89="特定加算Ⅰ",VLOOKUP(P89,'【参考】数式用'!$A$5:$I$28,9,FALSE),"-")</f>
        <v>-</v>
      </c>
      <c r="V89" s="65" t="s">
        <v>181</v>
      </c>
      <c r="W89" s="883"/>
      <c r="X89" s="145" t="s">
        <v>11</v>
      </c>
      <c r="Y89" s="883"/>
      <c r="Z89" s="509" t="s">
        <v>170</v>
      </c>
      <c r="AA89" s="883"/>
      <c r="AB89" s="145" t="s">
        <v>11</v>
      </c>
      <c r="AC89" s="883"/>
      <c r="AD89" s="145" t="s">
        <v>29</v>
      </c>
      <c r="AE89" s="849" t="s">
        <v>43</v>
      </c>
      <c r="AF89" s="850" t="str">
        <f t="shared" si="5"/>
        <v/>
      </c>
      <c r="AG89" s="220" t="s">
        <v>182</v>
      </c>
      <c r="AH89" s="857" t="str">
        <f t="shared" si="6"/>
        <v/>
      </c>
      <c r="AJ89" s="714" t="str">
        <f t="shared" si="7"/>
        <v>○</v>
      </c>
      <c r="AK89" s="733" t="str">
        <f t="shared" si="8"/>
        <v/>
      </c>
      <c r="AL89" s="733"/>
      <c r="AM89" s="733"/>
      <c r="AN89" s="733"/>
      <c r="AO89" s="733"/>
      <c r="AP89" s="733"/>
      <c r="AQ89" s="733"/>
      <c r="AR89" s="733"/>
      <c r="AS89" s="894"/>
    </row>
    <row r="90" spans="1:45" ht="33" customHeight="1">
      <c r="A90" s="784">
        <f t="shared" si="9"/>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63"/>
      <c r="S90" s="868"/>
      <c r="T90" s="839" t="str">
        <f>IFERROR(IF(R90="","",VLOOKUP(P90,'【参考】数式用'!$A$5:$H$34,MATCH(S90,'【参考】数式用'!$F$4:$H$4,0)+5,0)),"")</f>
        <v/>
      </c>
      <c r="U90" s="878" t="str">
        <f>IF(S90="特定加算Ⅰ",VLOOKUP(P90,'【参考】数式用'!$A$5:$I$28,9,FALSE),"-")</f>
        <v>-</v>
      </c>
      <c r="V90" s="65" t="s">
        <v>181</v>
      </c>
      <c r="W90" s="883"/>
      <c r="X90" s="145" t="s">
        <v>11</v>
      </c>
      <c r="Y90" s="883"/>
      <c r="Z90" s="509" t="s">
        <v>170</v>
      </c>
      <c r="AA90" s="883"/>
      <c r="AB90" s="145" t="s">
        <v>11</v>
      </c>
      <c r="AC90" s="883"/>
      <c r="AD90" s="145" t="s">
        <v>29</v>
      </c>
      <c r="AE90" s="849" t="s">
        <v>43</v>
      </c>
      <c r="AF90" s="850" t="str">
        <f t="shared" si="5"/>
        <v/>
      </c>
      <c r="AG90" s="220" t="s">
        <v>182</v>
      </c>
      <c r="AH90" s="857" t="str">
        <f t="shared" si="6"/>
        <v/>
      </c>
      <c r="AJ90" s="714" t="str">
        <f t="shared" si="7"/>
        <v>○</v>
      </c>
      <c r="AK90" s="733" t="str">
        <f t="shared" si="8"/>
        <v/>
      </c>
      <c r="AL90" s="733"/>
      <c r="AM90" s="733"/>
      <c r="AN90" s="733"/>
      <c r="AO90" s="733"/>
      <c r="AP90" s="733"/>
      <c r="AQ90" s="733"/>
      <c r="AR90" s="733"/>
      <c r="AS90" s="894"/>
    </row>
    <row r="91" spans="1:45" ht="33" customHeight="1">
      <c r="A91" s="784">
        <f t="shared" si="9"/>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63"/>
      <c r="S91" s="868"/>
      <c r="T91" s="839" t="str">
        <f>IFERROR(IF(R91="","",VLOOKUP(P91,'【参考】数式用'!$A$5:$H$34,MATCH(S91,'【参考】数式用'!$F$4:$H$4,0)+5,0)),"")</f>
        <v/>
      </c>
      <c r="U91" s="878" t="str">
        <f>IF(S91="特定加算Ⅰ",VLOOKUP(P91,'【参考】数式用'!$A$5:$I$28,9,FALSE),"-")</f>
        <v>-</v>
      </c>
      <c r="V91" s="65" t="s">
        <v>181</v>
      </c>
      <c r="W91" s="883"/>
      <c r="X91" s="145" t="s">
        <v>11</v>
      </c>
      <c r="Y91" s="883"/>
      <c r="Z91" s="509" t="s">
        <v>170</v>
      </c>
      <c r="AA91" s="883"/>
      <c r="AB91" s="145" t="s">
        <v>11</v>
      </c>
      <c r="AC91" s="883"/>
      <c r="AD91" s="145" t="s">
        <v>29</v>
      </c>
      <c r="AE91" s="849" t="s">
        <v>43</v>
      </c>
      <c r="AF91" s="850" t="str">
        <f t="shared" si="5"/>
        <v/>
      </c>
      <c r="AG91" s="220" t="s">
        <v>182</v>
      </c>
      <c r="AH91" s="857" t="str">
        <f t="shared" si="6"/>
        <v/>
      </c>
      <c r="AJ91" s="714" t="str">
        <f t="shared" si="7"/>
        <v>○</v>
      </c>
      <c r="AK91" s="733" t="str">
        <f t="shared" si="8"/>
        <v/>
      </c>
      <c r="AL91" s="733"/>
      <c r="AM91" s="733"/>
      <c r="AN91" s="733"/>
      <c r="AO91" s="733"/>
      <c r="AP91" s="733"/>
      <c r="AQ91" s="733"/>
      <c r="AR91" s="733"/>
      <c r="AS91" s="894"/>
    </row>
    <row r="92" spans="1:45" ht="33" customHeight="1">
      <c r="A92" s="784">
        <f t="shared" si="9"/>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63"/>
      <c r="S92" s="868"/>
      <c r="T92" s="839" t="str">
        <f>IFERROR(IF(R92="","",VLOOKUP(P92,'【参考】数式用'!$A$5:$H$34,MATCH(S92,'【参考】数式用'!$F$4:$H$4,0)+5,0)),"")</f>
        <v/>
      </c>
      <c r="U92" s="878" t="str">
        <f>IF(S92="特定加算Ⅰ",VLOOKUP(P92,'【参考】数式用'!$A$5:$I$28,9,FALSE),"-")</f>
        <v>-</v>
      </c>
      <c r="V92" s="65" t="s">
        <v>181</v>
      </c>
      <c r="W92" s="883"/>
      <c r="X92" s="145" t="s">
        <v>11</v>
      </c>
      <c r="Y92" s="883"/>
      <c r="Z92" s="509" t="s">
        <v>170</v>
      </c>
      <c r="AA92" s="883"/>
      <c r="AB92" s="145" t="s">
        <v>11</v>
      </c>
      <c r="AC92" s="883"/>
      <c r="AD92" s="145" t="s">
        <v>29</v>
      </c>
      <c r="AE92" s="849" t="s">
        <v>43</v>
      </c>
      <c r="AF92" s="850" t="str">
        <f t="shared" si="5"/>
        <v/>
      </c>
      <c r="AG92" s="220" t="s">
        <v>182</v>
      </c>
      <c r="AH92" s="857" t="str">
        <f t="shared" si="6"/>
        <v/>
      </c>
      <c r="AJ92" s="714" t="str">
        <f t="shared" si="7"/>
        <v>○</v>
      </c>
      <c r="AK92" s="733" t="str">
        <f t="shared" si="8"/>
        <v/>
      </c>
      <c r="AL92" s="733"/>
      <c r="AM92" s="733"/>
      <c r="AN92" s="733"/>
      <c r="AO92" s="733"/>
      <c r="AP92" s="733"/>
      <c r="AQ92" s="733"/>
      <c r="AR92" s="733"/>
      <c r="AS92" s="894"/>
    </row>
    <row r="93" spans="1:45" ht="33" customHeight="1">
      <c r="A93" s="784">
        <f t="shared" si="9"/>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63"/>
      <c r="S93" s="868"/>
      <c r="T93" s="839" t="str">
        <f>IFERROR(IF(R93="","",VLOOKUP(P93,'【参考】数式用'!$A$5:$H$34,MATCH(S93,'【参考】数式用'!$F$4:$H$4,0)+5,0)),"")</f>
        <v/>
      </c>
      <c r="U93" s="878" t="str">
        <f>IF(S93="特定加算Ⅰ",VLOOKUP(P93,'【参考】数式用'!$A$5:$I$28,9,FALSE),"-")</f>
        <v>-</v>
      </c>
      <c r="V93" s="65" t="s">
        <v>181</v>
      </c>
      <c r="W93" s="883"/>
      <c r="X93" s="145" t="s">
        <v>11</v>
      </c>
      <c r="Y93" s="883"/>
      <c r="Z93" s="509" t="s">
        <v>170</v>
      </c>
      <c r="AA93" s="883"/>
      <c r="AB93" s="145" t="s">
        <v>11</v>
      </c>
      <c r="AC93" s="883"/>
      <c r="AD93" s="145" t="s">
        <v>29</v>
      </c>
      <c r="AE93" s="849" t="s">
        <v>43</v>
      </c>
      <c r="AF93" s="850" t="str">
        <f t="shared" si="5"/>
        <v/>
      </c>
      <c r="AG93" s="220" t="s">
        <v>182</v>
      </c>
      <c r="AH93" s="857" t="str">
        <f t="shared" si="6"/>
        <v/>
      </c>
      <c r="AJ93" s="714" t="str">
        <f t="shared" si="7"/>
        <v>○</v>
      </c>
      <c r="AK93" s="733" t="str">
        <f t="shared" si="8"/>
        <v/>
      </c>
      <c r="AL93" s="733"/>
      <c r="AM93" s="733"/>
      <c r="AN93" s="733"/>
      <c r="AO93" s="733"/>
      <c r="AP93" s="733"/>
      <c r="AQ93" s="733"/>
      <c r="AR93" s="733"/>
      <c r="AS93" s="894"/>
    </row>
    <row r="94" spans="1:45" ht="33" customHeight="1">
      <c r="A94" s="784">
        <f t="shared" si="9"/>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63"/>
      <c r="S94" s="868"/>
      <c r="T94" s="839" t="str">
        <f>IFERROR(IF(R94="","",VLOOKUP(P94,'【参考】数式用'!$A$5:$H$34,MATCH(S94,'【参考】数式用'!$F$4:$H$4,0)+5,0)),"")</f>
        <v/>
      </c>
      <c r="U94" s="878" t="str">
        <f>IF(S94="特定加算Ⅰ",VLOOKUP(P94,'【参考】数式用'!$A$5:$I$28,9,FALSE),"-")</f>
        <v>-</v>
      </c>
      <c r="V94" s="65" t="s">
        <v>181</v>
      </c>
      <c r="W94" s="883"/>
      <c r="X94" s="145" t="s">
        <v>11</v>
      </c>
      <c r="Y94" s="883"/>
      <c r="Z94" s="509" t="s">
        <v>170</v>
      </c>
      <c r="AA94" s="883"/>
      <c r="AB94" s="145" t="s">
        <v>11</v>
      </c>
      <c r="AC94" s="883"/>
      <c r="AD94" s="145" t="s">
        <v>29</v>
      </c>
      <c r="AE94" s="849" t="s">
        <v>43</v>
      </c>
      <c r="AF94" s="850" t="str">
        <f t="shared" si="5"/>
        <v/>
      </c>
      <c r="AG94" s="220" t="s">
        <v>182</v>
      </c>
      <c r="AH94" s="857" t="str">
        <f t="shared" si="6"/>
        <v/>
      </c>
      <c r="AJ94" s="714" t="str">
        <f t="shared" si="7"/>
        <v>○</v>
      </c>
      <c r="AK94" s="733" t="str">
        <f t="shared" si="8"/>
        <v/>
      </c>
      <c r="AL94" s="733"/>
      <c r="AM94" s="733"/>
      <c r="AN94" s="733"/>
      <c r="AO94" s="733"/>
      <c r="AP94" s="733"/>
      <c r="AQ94" s="733"/>
      <c r="AR94" s="733"/>
      <c r="AS94" s="894"/>
    </row>
    <row r="95" spans="1:45" ht="33" customHeight="1">
      <c r="A95" s="784">
        <f t="shared" si="9"/>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63"/>
      <c r="S95" s="868"/>
      <c r="T95" s="839" t="str">
        <f>IFERROR(IF(R95="","",VLOOKUP(P95,'【参考】数式用'!$A$5:$H$34,MATCH(S95,'【参考】数式用'!$F$4:$H$4,0)+5,0)),"")</f>
        <v/>
      </c>
      <c r="U95" s="878" t="str">
        <f>IF(S95="特定加算Ⅰ",VLOOKUP(P95,'【参考】数式用'!$A$5:$I$28,9,FALSE),"-")</f>
        <v>-</v>
      </c>
      <c r="V95" s="65" t="s">
        <v>181</v>
      </c>
      <c r="W95" s="883"/>
      <c r="X95" s="145" t="s">
        <v>11</v>
      </c>
      <c r="Y95" s="883"/>
      <c r="Z95" s="509" t="s">
        <v>170</v>
      </c>
      <c r="AA95" s="883"/>
      <c r="AB95" s="145" t="s">
        <v>11</v>
      </c>
      <c r="AC95" s="883"/>
      <c r="AD95" s="145" t="s">
        <v>29</v>
      </c>
      <c r="AE95" s="849" t="s">
        <v>43</v>
      </c>
      <c r="AF95" s="850" t="str">
        <f t="shared" si="5"/>
        <v/>
      </c>
      <c r="AG95" s="220" t="s">
        <v>182</v>
      </c>
      <c r="AH95" s="857" t="str">
        <f t="shared" si="6"/>
        <v/>
      </c>
      <c r="AJ95" s="714" t="str">
        <f t="shared" si="7"/>
        <v>○</v>
      </c>
      <c r="AK95" s="733" t="str">
        <f t="shared" si="8"/>
        <v/>
      </c>
      <c r="AL95" s="733"/>
      <c r="AM95" s="733"/>
      <c r="AN95" s="733"/>
      <c r="AO95" s="733"/>
      <c r="AP95" s="733"/>
      <c r="AQ95" s="733"/>
      <c r="AR95" s="733"/>
      <c r="AS95" s="894"/>
    </row>
    <row r="96" spans="1:45" ht="33" customHeight="1">
      <c r="A96" s="784">
        <f t="shared" si="9"/>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63"/>
      <c r="S96" s="868"/>
      <c r="T96" s="839" t="str">
        <f>IFERROR(IF(R96="","",VLOOKUP(P96,'【参考】数式用'!$A$5:$H$34,MATCH(S96,'【参考】数式用'!$F$4:$H$4,0)+5,0)),"")</f>
        <v/>
      </c>
      <c r="U96" s="878" t="str">
        <f>IF(S96="特定加算Ⅰ",VLOOKUP(P96,'【参考】数式用'!$A$5:$I$28,9,FALSE),"-")</f>
        <v>-</v>
      </c>
      <c r="V96" s="65" t="s">
        <v>181</v>
      </c>
      <c r="W96" s="883"/>
      <c r="X96" s="145" t="s">
        <v>11</v>
      </c>
      <c r="Y96" s="883"/>
      <c r="Z96" s="509" t="s">
        <v>170</v>
      </c>
      <c r="AA96" s="883"/>
      <c r="AB96" s="145" t="s">
        <v>11</v>
      </c>
      <c r="AC96" s="883"/>
      <c r="AD96" s="145" t="s">
        <v>29</v>
      </c>
      <c r="AE96" s="849" t="s">
        <v>43</v>
      </c>
      <c r="AF96" s="850" t="str">
        <f t="shared" si="5"/>
        <v/>
      </c>
      <c r="AG96" s="220" t="s">
        <v>182</v>
      </c>
      <c r="AH96" s="857" t="str">
        <f t="shared" si="6"/>
        <v/>
      </c>
      <c r="AJ96" s="714" t="str">
        <f t="shared" si="7"/>
        <v>○</v>
      </c>
      <c r="AK96" s="733" t="str">
        <f t="shared" si="8"/>
        <v/>
      </c>
      <c r="AL96" s="733"/>
      <c r="AM96" s="733"/>
      <c r="AN96" s="733"/>
      <c r="AO96" s="733"/>
      <c r="AP96" s="733"/>
      <c r="AQ96" s="733"/>
      <c r="AR96" s="733"/>
      <c r="AS96" s="894"/>
    </row>
    <row r="97" spans="1:45" ht="33" customHeight="1">
      <c r="A97" s="784">
        <f t="shared" si="9"/>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63"/>
      <c r="S97" s="868"/>
      <c r="T97" s="839" t="str">
        <f>IFERROR(IF(R97="","",VLOOKUP(P97,'【参考】数式用'!$A$5:$H$34,MATCH(S97,'【参考】数式用'!$F$4:$H$4,0)+5,0)),"")</f>
        <v/>
      </c>
      <c r="U97" s="878" t="str">
        <f>IF(S97="特定加算Ⅰ",VLOOKUP(P97,'【参考】数式用'!$A$5:$I$28,9,FALSE),"-")</f>
        <v>-</v>
      </c>
      <c r="V97" s="65" t="s">
        <v>181</v>
      </c>
      <c r="W97" s="883"/>
      <c r="X97" s="145" t="s">
        <v>11</v>
      </c>
      <c r="Y97" s="883"/>
      <c r="Z97" s="509" t="s">
        <v>170</v>
      </c>
      <c r="AA97" s="883"/>
      <c r="AB97" s="145" t="s">
        <v>11</v>
      </c>
      <c r="AC97" s="883"/>
      <c r="AD97" s="145" t="s">
        <v>29</v>
      </c>
      <c r="AE97" s="849" t="s">
        <v>43</v>
      </c>
      <c r="AF97" s="850" t="str">
        <f t="shared" si="5"/>
        <v/>
      </c>
      <c r="AG97" s="220" t="s">
        <v>182</v>
      </c>
      <c r="AH97" s="857" t="str">
        <f t="shared" si="6"/>
        <v/>
      </c>
      <c r="AJ97" s="714" t="str">
        <f t="shared" si="7"/>
        <v>○</v>
      </c>
      <c r="AK97" s="733" t="str">
        <f t="shared" si="8"/>
        <v/>
      </c>
      <c r="AL97" s="733"/>
      <c r="AM97" s="733"/>
      <c r="AN97" s="733"/>
      <c r="AO97" s="733"/>
      <c r="AP97" s="733"/>
      <c r="AQ97" s="733"/>
      <c r="AR97" s="733"/>
      <c r="AS97" s="894"/>
    </row>
    <row r="98" spans="1:45" ht="33" customHeight="1">
      <c r="A98" s="784">
        <f t="shared" si="9"/>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63"/>
      <c r="S98" s="868"/>
      <c r="T98" s="839" t="str">
        <f>IFERROR(IF(R98="","",VLOOKUP(P98,'【参考】数式用'!$A$5:$H$34,MATCH(S98,'【参考】数式用'!$F$4:$H$4,0)+5,0)),"")</f>
        <v/>
      </c>
      <c r="U98" s="878" t="str">
        <f>IF(S98="特定加算Ⅰ",VLOOKUP(P98,'【参考】数式用'!$A$5:$I$28,9,FALSE),"-")</f>
        <v>-</v>
      </c>
      <c r="V98" s="65" t="s">
        <v>181</v>
      </c>
      <c r="W98" s="883"/>
      <c r="X98" s="145" t="s">
        <v>11</v>
      </c>
      <c r="Y98" s="883"/>
      <c r="Z98" s="509" t="s">
        <v>170</v>
      </c>
      <c r="AA98" s="883"/>
      <c r="AB98" s="145" t="s">
        <v>11</v>
      </c>
      <c r="AC98" s="883"/>
      <c r="AD98" s="145" t="s">
        <v>29</v>
      </c>
      <c r="AE98" s="849" t="s">
        <v>43</v>
      </c>
      <c r="AF98" s="850" t="str">
        <f t="shared" si="5"/>
        <v/>
      </c>
      <c r="AG98" s="220" t="s">
        <v>182</v>
      </c>
      <c r="AH98" s="857" t="str">
        <f t="shared" si="6"/>
        <v/>
      </c>
      <c r="AJ98" s="714" t="str">
        <f t="shared" si="7"/>
        <v>○</v>
      </c>
      <c r="AK98" s="733" t="str">
        <f t="shared" si="8"/>
        <v/>
      </c>
      <c r="AL98" s="733"/>
      <c r="AM98" s="733"/>
      <c r="AN98" s="733"/>
      <c r="AO98" s="733"/>
      <c r="AP98" s="733"/>
      <c r="AQ98" s="733"/>
      <c r="AR98" s="733"/>
      <c r="AS98" s="894"/>
    </row>
    <row r="99" spans="1:45" ht="33" customHeight="1">
      <c r="A99" s="784">
        <f t="shared" si="9"/>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63"/>
      <c r="S99" s="868"/>
      <c r="T99" s="839" t="str">
        <f>IFERROR(IF(R99="","",VLOOKUP(P99,'【参考】数式用'!$A$5:$H$34,MATCH(S99,'【参考】数式用'!$F$4:$H$4,0)+5,0)),"")</f>
        <v/>
      </c>
      <c r="U99" s="878" t="str">
        <f>IF(S99="特定加算Ⅰ",VLOOKUP(P99,'【参考】数式用'!$A$5:$I$28,9,FALSE),"-")</f>
        <v>-</v>
      </c>
      <c r="V99" s="65" t="s">
        <v>181</v>
      </c>
      <c r="W99" s="883"/>
      <c r="X99" s="145" t="s">
        <v>11</v>
      </c>
      <c r="Y99" s="883"/>
      <c r="Z99" s="509" t="s">
        <v>170</v>
      </c>
      <c r="AA99" s="883"/>
      <c r="AB99" s="145" t="s">
        <v>11</v>
      </c>
      <c r="AC99" s="883"/>
      <c r="AD99" s="145" t="s">
        <v>29</v>
      </c>
      <c r="AE99" s="849" t="s">
        <v>43</v>
      </c>
      <c r="AF99" s="850" t="str">
        <f t="shared" si="5"/>
        <v/>
      </c>
      <c r="AG99" s="220" t="s">
        <v>182</v>
      </c>
      <c r="AH99" s="857" t="str">
        <f t="shared" si="6"/>
        <v/>
      </c>
      <c r="AJ99" s="714" t="str">
        <f t="shared" si="7"/>
        <v>○</v>
      </c>
      <c r="AK99" s="733" t="str">
        <f t="shared" si="8"/>
        <v/>
      </c>
      <c r="AL99" s="733"/>
      <c r="AM99" s="733"/>
      <c r="AN99" s="733"/>
      <c r="AO99" s="733"/>
      <c r="AP99" s="733"/>
      <c r="AQ99" s="733"/>
      <c r="AR99" s="733"/>
      <c r="AS99" s="894"/>
    </row>
    <row r="100" spans="1:45" ht="33" customHeight="1">
      <c r="A100" s="784">
        <f t="shared" si="9"/>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63"/>
      <c r="S100" s="868"/>
      <c r="T100" s="839" t="str">
        <f>IFERROR(IF(R100="","",VLOOKUP(P100,'【参考】数式用'!$A$5:$H$34,MATCH(S100,'【参考】数式用'!$F$4:$H$4,0)+5,0)),"")</f>
        <v/>
      </c>
      <c r="U100" s="878" t="str">
        <f>IF(S100="特定加算Ⅰ",VLOOKUP(P100,'【参考】数式用'!$A$5:$I$28,9,FALSE),"-")</f>
        <v>-</v>
      </c>
      <c r="V100" s="65" t="s">
        <v>181</v>
      </c>
      <c r="W100" s="883"/>
      <c r="X100" s="145" t="s">
        <v>11</v>
      </c>
      <c r="Y100" s="883"/>
      <c r="Z100" s="509" t="s">
        <v>170</v>
      </c>
      <c r="AA100" s="883"/>
      <c r="AB100" s="145" t="s">
        <v>11</v>
      </c>
      <c r="AC100" s="883"/>
      <c r="AD100" s="145" t="s">
        <v>29</v>
      </c>
      <c r="AE100" s="849" t="s">
        <v>43</v>
      </c>
      <c r="AF100" s="850" t="str">
        <f t="shared" si="5"/>
        <v/>
      </c>
      <c r="AG100" s="220" t="s">
        <v>182</v>
      </c>
      <c r="AH100" s="857" t="str">
        <f t="shared" si="6"/>
        <v/>
      </c>
      <c r="AJ100" s="714" t="str">
        <f t="shared" si="7"/>
        <v>○</v>
      </c>
      <c r="AK100" s="733" t="str">
        <f t="shared" si="8"/>
        <v/>
      </c>
      <c r="AL100" s="733"/>
      <c r="AM100" s="733"/>
      <c r="AN100" s="733"/>
      <c r="AO100" s="733"/>
      <c r="AP100" s="733"/>
      <c r="AQ100" s="733"/>
      <c r="AR100" s="733"/>
      <c r="AS100" s="894"/>
    </row>
    <row r="101" spans="1:45" ht="33" customHeight="1">
      <c r="A101" s="784">
        <f t="shared" si="9"/>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63"/>
      <c r="S101" s="868"/>
      <c r="T101" s="839" t="str">
        <f>IFERROR(IF(R101="","",VLOOKUP(P101,'【参考】数式用'!$A$5:$H$34,MATCH(S101,'【参考】数式用'!$F$4:$H$4,0)+5,0)),"")</f>
        <v/>
      </c>
      <c r="U101" s="878" t="str">
        <f>IF(S101="特定加算Ⅰ",VLOOKUP(P101,'【参考】数式用'!$A$5:$I$28,9,FALSE),"-")</f>
        <v>-</v>
      </c>
      <c r="V101" s="65" t="s">
        <v>181</v>
      </c>
      <c r="W101" s="883"/>
      <c r="X101" s="145" t="s">
        <v>11</v>
      </c>
      <c r="Y101" s="883"/>
      <c r="Z101" s="509" t="s">
        <v>170</v>
      </c>
      <c r="AA101" s="883"/>
      <c r="AB101" s="145" t="s">
        <v>11</v>
      </c>
      <c r="AC101" s="883"/>
      <c r="AD101" s="145" t="s">
        <v>29</v>
      </c>
      <c r="AE101" s="849" t="s">
        <v>43</v>
      </c>
      <c r="AF101" s="850" t="str">
        <f t="shared" si="5"/>
        <v/>
      </c>
      <c r="AG101" s="220" t="s">
        <v>182</v>
      </c>
      <c r="AH101" s="857" t="str">
        <f t="shared" si="6"/>
        <v/>
      </c>
      <c r="AJ101" s="714" t="str">
        <f t="shared" si="7"/>
        <v>○</v>
      </c>
      <c r="AK101" s="733" t="str">
        <f t="shared" si="8"/>
        <v/>
      </c>
      <c r="AL101" s="733"/>
      <c r="AM101" s="733"/>
      <c r="AN101" s="733"/>
      <c r="AO101" s="733"/>
      <c r="AP101" s="733"/>
      <c r="AQ101" s="733"/>
      <c r="AR101" s="733"/>
      <c r="AS101" s="894"/>
    </row>
    <row r="102" spans="1:45" ht="33" customHeight="1">
      <c r="A102" s="784">
        <f t="shared" si="9"/>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63"/>
      <c r="S102" s="868"/>
      <c r="T102" s="839" t="str">
        <f>IFERROR(IF(R102="","",VLOOKUP(P102,'【参考】数式用'!$A$5:$H$34,MATCH(S102,'【参考】数式用'!$F$4:$H$4,0)+5,0)),"")</f>
        <v/>
      </c>
      <c r="U102" s="878" t="str">
        <f>IF(S102="特定加算Ⅰ",VLOOKUP(P102,'【参考】数式用'!$A$5:$I$28,9,FALSE),"-")</f>
        <v>-</v>
      </c>
      <c r="V102" s="65" t="s">
        <v>181</v>
      </c>
      <c r="W102" s="883"/>
      <c r="X102" s="145" t="s">
        <v>11</v>
      </c>
      <c r="Y102" s="883"/>
      <c r="Z102" s="509" t="s">
        <v>170</v>
      </c>
      <c r="AA102" s="883"/>
      <c r="AB102" s="145" t="s">
        <v>11</v>
      </c>
      <c r="AC102" s="883"/>
      <c r="AD102" s="145" t="s">
        <v>29</v>
      </c>
      <c r="AE102" s="849" t="s">
        <v>43</v>
      </c>
      <c r="AF102" s="850" t="str">
        <f t="shared" si="5"/>
        <v/>
      </c>
      <c r="AG102" s="220" t="s">
        <v>182</v>
      </c>
      <c r="AH102" s="857" t="str">
        <f t="shared" si="6"/>
        <v/>
      </c>
      <c r="AJ102" s="714" t="str">
        <f t="shared" si="7"/>
        <v>○</v>
      </c>
      <c r="AK102" s="733" t="str">
        <f t="shared" si="8"/>
        <v/>
      </c>
      <c r="AL102" s="733"/>
      <c r="AM102" s="733"/>
      <c r="AN102" s="733"/>
      <c r="AO102" s="733"/>
      <c r="AP102" s="733"/>
      <c r="AQ102" s="733"/>
      <c r="AR102" s="733"/>
      <c r="AS102" s="894"/>
    </row>
    <row r="103" spans="1:45" ht="33" customHeight="1">
      <c r="A103" s="784">
        <f t="shared" si="9"/>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63"/>
      <c r="S103" s="868"/>
      <c r="T103" s="839" t="str">
        <f>IFERROR(IF(R103="","",VLOOKUP(P103,'【参考】数式用'!$A$5:$H$34,MATCH(S103,'【参考】数式用'!$F$4:$H$4,0)+5,0)),"")</f>
        <v/>
      </c>
      <c r="U103" s="878" t="str">
        <f>IF(S103="特定加算Ⅰ",VLOOKUP(P103,'【参考】数式用'!$A$5:$I$28,9,FALSE),"-")</f>
        <v>-</v>
      </c>
      <c r="V103" s="65" t="s">
        <v>181</v>
      </c>
      <c r="W103" s="883"/>
      <c r="X103" s="145" t="s">
        <v>11</v>
      </c>
      <c r="Y103" s="883"/>
      <c r="Z103" s="509" t="s">
        <v>170</v>
      </c>
      <c r="AA103" s="883"/>
      <c r="AB103" s="145" t="s">
        <v>11</v>
      </c>
      <c r="AC103" s="883"/>
      <c r="AD103" s="145" t="s">
        <v>29</v>
      </c>
      <c r="AE103" s="849" t="s">
        <v>43</v>
      </c>
      <c r="AF103" s="850" t="str">
        <f t="shared" si="5"/>
        <v/>
      </c>
      <c r="AG103" s="220" t="s">
        <v>182</v>
      </c>
      <c r="AH103" s="857" t="str">
        <f t="shared" si="6"/>
        <v/>
      </c>
      <c r="AJ103" s="714" t="str">
        <f t="shared" si="7"/>
        <v>○</v>
      </c>
      <c r="AK103" s="733" t="str">
        <f t="shared" si="8"/>
        <v/>
      </c>
      <c r="AL103" s="733"/>
      <c r="AM103" s="733"/>
      <c r="AN103" s="733"/>
      <c r="AO103" s="733"/>
      <c r="AP103" s="733"/>
      <c r="AQ103" s="733"/>
      <c r="AR103" s="733"/>
      <c r="AS103" s="894"/>
    </row>
    <row r="104" spans="1:45" ht="33" customHeight="1">
      <c r="A104" s="784">
        <f t="shared" si="9"/>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63"/>
      <c r="S104" s="868"/>
      <c r="T104" s="839" t="str">
        <f>IFERROR(IF(R104="","",VLOOKUP(P104,'【参考】数式用'!$A$5:$H$34,MATCH(S104,'【参考】数式用'!$F$4:$H$4,0)+5,0)),"")</f>
        <v/>
      </c>
      <c r="U104" s="878" t="str">
        <f>IF(S104="特定加算Ⅰ",VLOOKUP(P104,'【参考】数式用'!$A$5:$I$28,9,FALSE),"-")</f>
        <v>-</v>
      </c>
      <c r="V104" s="65" t="s">
        <v>181</v>
      </c>
      <c r="W104" s="883"/>
      <c r="X104" s="145" t="s">
        <v>11</v>
      </c>
      <c r="Y104" s="883"/>
      <c r="Z104" s="509" t="s">
        <v>170</v>
      </c>
      <c r="AA104" s="883"/>
      <c r="AB104" s="145" t="s">
        <v>11</v>
      </c>
      <c r="AC104" s="883"/>
      <c r="AD104" s="145" t="s">
        <v>29</v>
      </c>
      <c r="AE104" s="849" t="s">
        <v>43</v>
      </c>
      <c r="AF104" s="850" t="str">
        <f t="shared" si="5"/>
        <v/>
      </c>
      <c r="AG104" s="220" t="s">
        <v>182</v>
      </c>
      <c r="AH104" s="857" t="str">
        <f t="shared" si="6"/>
        <v/>
      </c>
      <c r="AJ104" s="714" t="str">
        <f t="shared" si="7"/>
        <v>○</v>
      </c>
      <c r="AK104" s="733" t="str">
        <f t="shared" si="8"/>
        <v/>
      </c>
      <c r="AL104" s="733"/>
      <c r="AM104" s="733"/>
      <c r="AN104" s="733"/>
      <c r="AO104" s="733"/>
      <c r="AP104" s="733"/>
      <c r="AQ104" s="733"/>
      <c r="AR104" s="733"/>
      <c r="AS104" s="894"/>
    </row>
    <row r="105" spans="1:45" ht="33" customHeight="1">
      <c r="A105" s="784">
        <f t="shared" si="9"/>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63"/>
      <c r="S105" s="868"/>
      <c r="T105" s="839" t="str">
        <f>IFERROR(IF(R105="","",VLOOKUP(P105,'【参考】数式用'!$A$5:$H$34,MATCH(S105,'【参考】数式用'!$F$4:$H$4,0)+5,0)),"")</f>
        <v/>
      </c>
      <c r="U105" s="878" t="str">
        <f>IF(S105="特定加算Ⅰ",VLOOKUP(P105,'【参考】数式用'!$A$5:$I$28,9,FALSE),"-")</f>
        <v>-</v>
      </c>
      <c r="V105" s="65" t="s">
        <v>181</v>
      </c>
      <c r="W105" s="883"/>
      <c r="X105" s="145" t="s">
        <v>11</v>
      </c>
      <c r="Y105" s="883"/>
      <c r="Z105" s="509" t="s">
        <v>170</v>
      </c>
      <c r="AA105" s="883"/>
      <c r="AB105" s="145" t="s">
        <v>11</v>
      </c>
      <c r="AC105" s="883"/>
      <c r="AD105" s="145" t="s">
        <v>29</v>
      </c>
      <c r="AE105" s="849" t="s">
        <v>43</v>
      </c>
      <c r="AF105" s="850" t="str">
        <f t="shared" si="5"/>
        <v/>
      </c>
      <c r="AG105" s="220" t="s">
        <v>182</v>
      </c>
      <c r="AH105" s="857" t="str">
        <f t="shared" si="6"/>
        <v/>
      </c>
      <c r="AJ105" s="714" t="str">
        <f t="shared" si="7"/>
        <v>○</v>
      </c>
      <c r="AK105" s="733" t="str">
        <f t="shared" si="8"/>
        <v/>
      </c>
      <c r="AL105" s="733"/>
      <c r="AM105" s="733"/>
      <c r="AN105" s="733"/>
      <c r="AO105" s="733"/>
      <c r="AP105" s="733"/>
      <c r="AQ105" s="733"/>
      <c r="AR105" s="733"/>
      <c r="AS105" s="894"/>
    </row>
    <row r="106" spans="1:45" ht="33" customHeight="1">
      <c r="A106" s="784">
        <f t="shared" si="9"/>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63"/>
      <c r="S106" s="868"/>
      <c r="T106" s="839" t="str">
        <f>IFERROR(IF(R106="","",VLOOKUP(P106,'【参考】数式用'!$A$5:$H$34,MATCH(S106,'【参考】数式用'!$F$4:$H$4,0)+5,0)),"")</f>
        <v/>
      </c>
      <c r="U106" s="878" t="str">
        <f>IF(S106="特定加算Ⅰ",VLOOKUP(P106,'【参考】数式用'!$A$5:$I$28,9,FALSE),"-")</f>
        <v>-</v>
      </c>
      <c r="V106" s="65" t="s">
        <v>181</v>
      </c>
      <c r="W106" s="883"/>
      <c r="X106" s="145" t="s">
        <v>11</v>
      </c>
      <c r="Y106" s="883"/>
      <c r="Z106" s="509" t="s">
        <v>170</v>
      </c>
      <c r="AA106" s="883"/>
      <c r="AB106" s="145" t="s">
        <v>11</v>
      </c>
      <c r="AC106" s="883"/>
      <c r="AD106" s="145" t="s">
        <v>29</v>
      </c>
      <c r="AE106" s="849" t="s">
        <v>43</v>
      </c>
      <c r="AF106" s="850" t="str">
        <f t="shared" si="5"/>
        <v/>
      </c>
      <c r="AG106" s="220" t="s">
        <v>182</v>
      </c>
      <c r="AH106" s="857" t="str">
        <f t="shared" si="6"/>
        <v/>
      </c>
      <c r="AJ106" s="714" t="str">
        <f t="shared" si="7"/>
        <v>○</v>
      </c>
      <c r="AK106" s="733" t="str">
        <f t="shared" si="8"/>
        <v/>
      </c>
      <c r="AL106" s="733"/>
      <c r="AM106" s="733"/>
      <c r="AN106" s="733"/>
      <c r="AO106" s="733"/>
      <c r="AP106" s="733"/>
      <c r="AQ106" s="733"/>
      <c r="AR106" s="733"/>
      <c r="AS106" s="894"/>
    </row>
    <row r="107" spans="1:45" ht="33" customHeight="1">
      <c r="A107" s="784">
        <f t="shared" si="9"/>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63"/>
      <c r="S107" s="868"/>
      <c r="T107" s="839" t="str">
        <f>IFERROR(IF(R107="","",VLOOKUP(P107,'【参考】数式用'!$A$5:$H$34,MATCH(S107,'【参考】数式用'!$F$4:$H$4,0)+5,0)),"")</f>
        <v/>
      </c>
      <c r="U107" s="878" t="str">
        <f>IF(S107="特定加算Ⅰ",VLOOKUP(P107,'【参考】数式用'!$A$5:$I$28,9,FALSE),"-")</f>
        <v>-</v>
      </c>
      <c r="V107" s="65" t="s">
        <v>181</v>
      </c>
      <c r="W107" s="883"/>
      <c r="X107" s="145" t="s">
        <v>11</v>
      </c>
      <c r="Y107" s="883"/>
      <c r="Z107" s="509" t="s">
        <v>170</v>
      </c>
      <c r="AA107" s="883"/>
      <c r="AB107" s="145" t="s">
        <v>11</v>
      </c>
      <c r="AC107" s="883"/>
      <c r="AD107" s="145" t="s">
        <v>29</v>
      </c>
      <c r="AE107" s="849" t="s">
        <v>43</v>
      </c>
      <c r="AF107" s="850" t="str">
        <f t="shared" si="5"/>
        <v/>
      </c>
      <c r="AG107" s="220" t="s">
        <v>182</v>
      </c>
      <c r="AH107" s="857" t="str">
        <f t="shared" si="6"/>
        <v/>
      </c>
      <c r="AJ107" s="714" t="str">
        <f t="shared" si="7"/>
        <v>○</v>
      </c>
      <c r="AK107" s="733" t="str">
        <f t="shared" si="8"/>
        <v/>
      </c>
      <c r="AL107" s="733"/>
      <c r="AM107" s="733"/>
      <c r="AN107" s="733"/>
      <c r="AO107" s="733"/>
      <c r="AP107" s="733"/>
      <c r="AQ107" s="733"/>
      <c r="AR107" s="733"/>
      <c r="AS107" s="894"/>
    </row>
    <row r="108" spans="1:45" ht="33" customHeight="1">
      <c r="A108" s="784">
        <f t="shared" si="9"/>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63"/>
      <c r="S108" s="868"/>
      <c r="T108" s="839" t="str">
        <f>IFERROR(IF(R108="","",VLOOKUP(P108,'【参考】数式用'!$A$5:$H$34,MATCH(S108,'【参考】数式用'!$F$4:$H$4,0)+5,0)),"")</f>
        <v/>
      </c>
      <c r="U108" s="878" t="str">
        <f>IF(S108="特定加算Ⅰ",VLOOKUP(P108,'【参考】数式用'!$A$5:$I$28,9,FALSE),"-")</f>
        <v>-</v>
      </c>
      <c r="V108" s="65" t="s">
        <v>181</v>
      </c>
      <c r="W108" s="883"/>
      <c r="X108" s="145" t="s">
        <v>11</v>
      </c>
      <c r="Y108" s="883"/>
      <c r="Z108" s="509" t="s">
        <v>170</v>
      </c>
      <c r="AA108" s="883"/>
      <c r="AB108" s="145" t="s">
        <v>11</v>
      </c>
      <c r="AC108" s="883"/>
      <c r="AD108" s="145" t="s">
        <v>29</v>
      </c>
      <c r="AE108" s="849" t="s">
        <v>43</v>
      </c>
      <c r="AF108" s="850" t="str">
        <f t="shared" si="5"/>
        <v/>
      </c>
      <c r="AG108" s="220" t="s">
        <v>182</v>
      </c>
      <c r="AH108" s="857" t="str">
        <f t="shared" si="6"/>
        <v/>
      </c>
      <c r="AJ108" s="714" t="str">
        <f t="shared" si="7"/>
        <v>○</v>
      </c>
      <c r="AK108" s="733" t="str">
        <f t="shared" si="8"/>
        <v/>
      </c>
      <c r="AL108" s="733"/>
      <c r="AM108" s="733"/>
      <c r="AN108" s="733"/>
      <c r="AO108" s="733"/>
      <c r="AP108" s="733"/>
      <c r="AQ108" s="733"/>
      <c r="AR108" s="733"/>
      <c r="AS108" s="894"/>
    </row>
    <row r="109" spans="1:45" ht="33" customHeight="1">
      <c r="A109" s="784">
        <f t="shared" si="9"/>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63"/>
      <c r="S109" s="868"/>
      <c r="T109" s="839" t="str">
        <f>IFERROR(IF(R109="","",VLOOKUP(P109,'【参考】数式用'!$A$5:$H$34,MATCH(S109,'【参考】数式用'!$F$4:$H$4,0)+5,0)),"")</f>
        <v/>
      </c>
      <c r="U109" s="878" t="str">
        <f>IF(S109="特定加算Ⅰ",VLOOKUP(P109,'【参考】数式用'!$A$5:$I$28,9,FALSE),"-")</f>
        <v>-</v>
      </c>
      <c r="V109" s="65" t="s">
        <v>181</v>
      </c>
      <c r="W109" s="883"/>
      <c r="X109" s="145" t="s">
        <v>11</v>
      </c>
      <c r="Y109" s="883"/>
      <c r="Z109" s="509" t="s">
        <v>170</v>
      </c>
      <c r="AA109" s="883"/>
      <c r="AB109" s="145" t="s">
        <v>11</v>
      </c>
      <c r="AC109" s="883"/>
      <c r="AD109" s="145" t="s">
        <v>29</v>
      </c>
      <c r="AE109" s="849" t="s">
        <v>43</v>
      </c>
      <c r="AF109" s="850" t="str">
        <f t="shared" si="5"/>
        <v/>
      </c>
      <c r="AG109" s="220" t="s">
        <v>182</v>
      </c>
      <c r="AH109" s="857" t="str">
        <f t="shared" si="6"/>
        <v/>
      </c>
      <c r="AJ109" s="714" t="str">
        <f t="shared" si="7"/>
        <v>○</v>
      </c>
      <c r="AK109" s="733" t="str">
        <f t="shared" si="8"/>
        <v/>
      </c>
      <c r="AL109" s="733"/>
      <c r="AM109" s="733"/>
      <c r="AN109" s="733"/>
      <c r="AO109" s="733"/>
      <c r="AP109" s="733"/>
      <c r="AQ109" s="733"/>
      <c r="AR109" s="733"/>
      <c r="AS109" s="894"/>
    </row>
    <row r="110" spans="1:45" ht="33" customHeight="1">
      <c r="A110" s="784">
        <f t="shared" si="9"/>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63"/>
      <c r="S110" s="868"/>
      <c r="T110" s="839" t="str">
        <f>IFERROR(IF(R110="","",VLOOKUP(P110,'【参考】数式用'!$A$5:$H$34,MATCH(S110,'【参考】数式用'!$F$4:$H$4,0)+5,0)),"")</f>
        <v/>
      </c>
      <c r="U110" s="878" t="str">
        <f>IF(S110="特定加算Ⅰ",VLOOKUP(P110,'【参考】数式用'!$A$5:$I$28,9,FALSE),"-")</f>
        <v>-</v>
      </c>
      <c r="V110" s="65" t="s">
        <v>181</v>
      </c>
      <c r="W110" s="883"/>
      <c r="X110" s="145" t="s">
        <v>11</v>
      </c>
      <c r="Y110" s="883"/>
      <c r="Z110" s="509" t="s">
        <v>170</v>
      </c>
      <c r="AA110" s="883"/>
      <c r="AB110" s="145" t="s">
        <v>11</v>
      </c>
      <c r="AC110" s="883"/>
      <c r="AD110" s="145" t="s">
        <v>29</v>
      </c>
      <c r="AE110" s="849" t="s">
        <v>43</v>
      </c>
      <c r="AF110" s="850" t="str">
        <f t="shared" si="5"/>
        <v/>
      </c>
      <c r="AG110" s="220" t="s">
        <v>182</v>
      </c>
      <c r="AH110" s="857" t="str">
        <f t="shared" si="6"/>
        <v/>
      </c>
      <c r="AJ110" s="714" t="str">
        <f t="shared" si="7"/>
        <v>○</v>
      </c>
      <c r="AK110" s="733" t="str">
        <f t="shared" si="8"/>
        <v/>
      </c>
      <c r="AL110" s="733"/>
      <c r="AM110" s="733"/>
      <c r="AN110" s="733"/>
      <c r="AO110" s="733"/>
      <c r="AP110" s="733"/>
      <c r="AQ110" s="733"/>
      <c r="AR110" s="733"/>
      <c r="AS110" s="894"/>
    </row>
    <row r="111" spans="1:45" ht="33" customHeight="1">
      <c r="A111" s="784">
        <f t="shared" si="9"/>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64"/>
      <c r="S111" s="869"/>
      <c r="T111" s="872" t="str">
        <f>IFERROR(IF(R111="","",VLOOKUP(P111,'【参考】数式用'!$A$5:$H$34,MATCH(S111,'【参考】数式用'!$F$4:$H$4,0)+5,0)),"")</f>
        <v/>
      </c>
      <c r="U111" s="879" t="str">
        <f>IF(S111="特定加算Ⅰ",VLOOKUP(P111,'【参考】数式用'!$A$5:$I$28,9,FALSE),"-")</f>
        <v>-</v>
      </c>
      <c r="V111" s="881" t="s">
        <v>181</v>
      </c>
      <c r="W111" s="884"/>
      <c r="X111" s="885" t="s">
        <v>11</v>
      </c>
      <c r="Y111" s="884"/>
      <c r="Z111" s="886" t="s">
        <v>170</v>
      </c>
      <c r="AA111" s="884"/>
      <c r="AB111" s="885" t="s">
        <v>11</v>
      </c>
      <c r="AC111" s="884"/>
      <c r="AD111" s="885" t="s">
        <v>29</v>
      </c>
      <c r="AE111" s="887" t="s">
        <v>43</v>
      </c>
      <c r="AF111" s="888" t="str">
        <f t="shared" si="5"/>
        <v/>
      </c>
      <c r="AG111" s="889" t="s">
        <v>182</v>
      </c>
      <c r="AH111" s="892" t="str">
        <f t="shared" si="6"/>
        <v/>
      </c>
      <c r="AJ111" s="714" t="str">
        <f t="shared" si="7"/>
        <v>○</v>
      </c>
      <c r="AK111" s="733" t="str">
        <f t="shared" si="8"/>
        <v/>
      </c>
      <c r="AL111" s="733"/>
      <c r="AM111" s="733"/>
      <c r="AN111" s="733"/>
      <c r="AO111" s="733"/>
      <c r="AP111" s="733"/>
      <c r="AQ111" s="733"/>
      <c r="AR111" s="733"/>
      <c r="AS111" s="894"/>
    </row>
    <row r="112" spans="1:45" ht="10.5" customHeight="1"/>
    <row r="113" spans="34:34" ht="20.25" customHeight="1">
      <c r="AH113" s="188"/>
    </row>
    <row r="114" spans="34:34" ht="20.25" customHeight="1">
      <c r="AH114" s="893"/>
    </row>
    <row r="115" spans="34:34" ht="21" customHeight="1"/>
  </sheetData>
  <autoFilter ref="L11:AH11"/>
  <mergeCells count="17">
    <mergeCell ref="A3:C3"/>
    <mergeCell ref="D3:O3"/>
    <mergeCell ref="S8:T8"/>
    <mergeCell ref="V8:AG8"/>
    <mergeCell ref="A7:A10"/>
    <mergeCell ref="B7:K10"/>
    <mergeCell ref="L7:L10"/>
    <mergeCell ref="M7:N9"/>
    <mergeCell ref="O7:O10"/>
    <mergeCell ref="P7:P10"/>
    <mergeCell ref="Q7:Q10"/>
    <mergeCell ref="R9:R10"/>
    <mergeCell ref="S9:S10"/>
    <mergeCell ref="T9:T10"/>
    <mergeCell ref="U9:U10"/>
    <mergeCell ref="V9:AG10"/>
    <mergeCell ref="AH9:AH10"/>
  </mergeCells>
  <phoneticPr fontId="20"/>
  <dataValidations count="3">
    <dataValidation imeMode="hiragana" allowBlank="1" showDropDown="0" showInputMessage="1" showErrorMessage="1" sqref="AH114"/>
    <dataValidation imeMode="halfAlpha" allowBlank="1" showDropDown="0" showInputMessage="1" showErrorMessage="1" sqref="W12:W111 B12:Q111 AA12:AA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fitToWidth="1" fitToHeight="1" orientation="portrait"/>
  <headerFooter alignWithMargins="0"/>
  <legacyDrawing r:id="rId1"/>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'【参考】数式用'!$F$4:$H$4</xm:f>
          </x14:formula1>
          <xm:sqref>S12:S111</xm:sqref>
        </x14:dataValidation>
        <x14:dataValidation type="list" imeMode="halfAlpha" allowBlank="1" showDropDown="0"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2:AT110"/>
  <sheetViews>
    <sheetView tabSelected="1" view="pageBreakPreview" zoomScale="130" zoomScaleNormal="120" zoomScaleSheetLayoutView="130" workbookViewId="0">
      <selection activeCell="A2" sqref="A2"/>
    </sheetView>
  </sheetViews>
  <sheetFormatPr defaultColWidth="9" defaultRowHeight="13.5"/>
  <cols>
    <col min="1" max="1" width="2.5" style="43" customWidth="1"/>
    <col min="2" max="6" width="2.75" style="43" customWidth="1"/>
    <col min="7" max="34" width="2.5" style="43" customWidth="1"/>
    <col min="35" max="35" width="12.125" style="43" customWidth="1"/>
    <col min="36" max="36" width="2.5" style="43" customWidth="1"/>
    <col min="37" max="37" width="4.125" style="43" customWidth="1"/>
    <col min="38" max="43" width="9.25" style="43" customWidth="1"/>
    <col min="44" max="44" width="9.75" style="43" bestFit="1" customWidth="1"/>
    <col min="45" max="16384" width="9" style="43"/>
  </cols>
  <sheetData>
    <row r="1" spans="1:36" ht="40.5" customHeight="1"/>
    <row r="2" spans="1:36" ht="14.25" customHeight="1">
      <c r="A2" s="895" t="s">
        <v>147</v>
      </c>
      <c r="B2" s="896"/>
      <c r="C2" s="896"/>
      <c r="D2" s="896"/>
      <c r="E2" s="896"/>
      <c r="F2" s="896"/>
      <c r="G2" s="896"/>
      <c r="H2" s="896"/>
      <c r="I2" s="896"/>
      <c r="J2" s="896"/>
      <c r="K2" s="896"/>
      <c r="L2" s="896"/>
      <c r="M2" s="896"/>
      <c r="N2" s="896"/>
      <c r="O2" s="896"/>
      <c r="P2" s="896"/>
      <c r="Q2" s="896"/>
      <c r="R2" s="896"/>
      <c r="S2" s="896"/>
      <c r="T2" s="896"/>
      <c r="U2" s="896"/>
      <c r="V2" s="959"/>
      <c r="W2" s="960"/>
      <c r="X2" s="960"/>
      <c r="Y2" s="960"/>
      <c r="Z2" s="960"/>
      <c r="AA2" s="960"/>
      <c r="AB2" s="960"/>
      <c r="AC2" s="960"/>
      <c r="AD2" s="960"/>
      <c r="AE2" s="960"/>
      <c r="AF2" s="960"/>
      <c r="AG2" s="960"/>
      <c r="AH2" s="960"/>
      <c r="AI2" s="960"/>
      <c r="AJ2" s="960"/>
    </row>
    <row r="3" spans="1:36" ht="8.25" customHeight="1">
      <c r="A3" s="896"/>
      <c r="B3" s="896"/>
      <c r="C3" s="896"/>
      <c r="D3" s="896"/>
      <c r="E3" s="896"/>
      <c r="F3" s="896"/>
      <c r="G3" s="896"/>
      <c r="H3" s="896"/>
      <c r="I3" s="896"/>
      <c r="J3" s="896"/>
      <c r="K3" s="896"/>
      <c r="L3" s="896"/>
      <c r="M3" s="896"/>
      <c r="N3" s="896"/>
      <c r="O3" s="896"/>
      <c r="P3" s="896"/>
      <c r="Q3" s="896"/>
      <c r="R3" s="896"/>
      <c r="S3" s="896"/>
      <c r="T3" s="896"/>
      <c r="U3" s="896"/>
      <c r="V3" s="896"/>
      <c r="W3" s="896"/>
      <c r="X3" s="896"/>
      <c r="Y3" s="956"/>
      <c r="Z3" s="956"/>
      <c r="AA3" s="956"/>
      <c r="AB3" s="956"/>
      <c r="AC3" s="956"/>
      <c r="AD3" s="956"/>
      <c r="AE3" s="956"/>
      <c r="AF3" s="956"/>
      <c r="AG3" s="956"/>
      <c r="AH3" s="956"/>
      <c r="AI3" s="956"/>
      <c r="AJ3" s="896"/>
    </row>
    <row r="4" spans="1:36" ht="3" hidden="1" customHeight="1">
      <c r="A4" s="897"/>
      <c r="B4" s="896"/>
      <c r="C4" s="896"/>
      <c r="D4" s="896"/>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6"/>
      <c r="AI4" s="896"/>
      <c r="AJ4" s="896"/>
    </row>
    <row r="5" spans="1:36" ht="16.5" customHeight="1">
      <c r="A5" s="898" t="s">
        <v>412</v>
      </c>
      <c r="B5" s="898"/>
      <c r="C5" s="898"/>
      <c r="D5" s="898"/>
      <c r="E5" s="898"/>
      <c r="F5" s="898"/>
      <c r="G5" s="898"/>
      <c r="H5" s="898"/>
      <c r="I5" s="898"/>
      <c r="J5" s="898"/>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row>
    <row r="6" spans="1:36" ht="6" customHeight="1">
      <c r="A6" s="896"/>
      <c r="B6" s="896"/>
      <c r="C6" s="896"/>
      <c r="D6" s="896"/>
      <c r="E6" s="896"/>
      <c r="F6" s="896"/>
      <c r="G6" s="896"/>
      <c r="H6" s="896"/>
      <c r="I6" s="896"/>
      <c r="J6" s="896"/>
      <c r="K6" s="896"/>
      <c r="L6" s="896"/>
      <c r="M6" s="896"/>
      <c r="N6" s="896"/>
      <c r="O6" s="896"/>
      <c r="P6" s="896"/>
      <c r="Q6" s="896"/>
      <c r="R6" s="896"/>
      <c r="S6" s="896"/>
      <c r="T6" s="896"/>
      <c r="U6" s="896"/>
      <c r="V6" s="896"/>
      <c r="W6" s="896"/>
      <c r="X6" s="896"/>
      <c r="Y6" s="896"/>
      <c r="Z6" s="896"/>
      <c r="AA6" s="896"/>
      <c r="AB6" s="896"/>
      <c r="AC6" s="896"/>
      <c r="AD6" s="896"/>
      <c r="AE6" s="896"/>
      <c r="AF6" s="896"/>
      <c r="AG6" s="896"/>
      <c r="AH6" s="896"/>
      <c r="AI6" s="896"/>
      <c r="AJ6" s="896"/>
    </row>
    <row r="7" spans="1:36" ht="15" customHeight="1">
      <c r="A7" s="899" t="s">
        <v>70</v>
      </c>
      <c r="B7" s="896"/>
      <c r="C7" s="896"/>
      <c r="D7" s="896"/>
      <c r="E7" s="896"/>
      <c r="F7" s="896"/>
      <c r="G7" s="896"/>
      <c r="H7" s="896"/>
      <c r="I7" s="896"/>
      <c r="J7" s="896"/>
      <c r="K7" s="896"/>
      <c r="L7" s="896"/>
      <c r="M7" s="896"/>
      <c r="N7" s="896"/>
      <c r="O7" s="896"/>
      <c r="P7" s="896"/>
      <c r="Q7" s="896"/>
      <c r="R7" s="956"/>
      <c r="S7" s="956"/>
      <c r="T7" s="956"/>
      <c r="U7" s="956"/>
      <c r="V7" s="956"/>
      <c r="W7" s="956"/>
      <c r="X7" s="956"/>
      <c r="Y7" s="956"/>
      <c r="Z7" s="956"/>
      <c r="AA7" s="959"/>
      <c r="AB7" s="959"/>
      <c r="AC7" s="969"/>
      <c r="AD7" s="969"/>
      <c r="AE7" s="969"/>
      <c r="AF7" s="969"/>
      <c r="AG7" s="969"/>
      <c r="AH7" s="969"/>
      <c r="AI7" s="969"/>
      <c r="AJ7" s="895"/>
    </row>
    <row r="8" spans="1:36" ht="2.25" customHeight="1">
      <c r="A8" s="896"/>
      <c r="B8" s="896"/>
      <c r="C8" s="896"/>
      <c r="D8" s="896"/>
      <c r="E8" s="896"/>
      <c r="F8" s="896"/>
      <c r="G8" s="896"/>
      <c r="H8" s="896"/>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6"/>
    </row>
    <row r="9" spans="1:36" s="44" customFormat="1" ht="12">
      <c r="A9" s="900" t="s">
        <v>10</v>
      </c>
      <c r="B9" s="915"/>
      <c r="C9" s="915"/>
      <c r="D9" s="915"/>
      <c r="E9" s="915"/>
      <c r="F9" s="937"/>
      <c r="G9" s="941"/>
      <c r="H9" s="941"/>
      <c r="I9" s="941"/>
      <c r="J9" s="941"/>
      <c r="K9" s="941"/>
      <c r="L9" s="941"/>
      <c r="M9" s="941"/>
      <c r="N9" s="941"/>
      <c r="O9" s="941"/>
      <c r="P9" s="941"/>
      <c r="Q9" s="941"/>
      <c r="R9" s="941"/>
      <c r="S9" s="941"/>
      <c r="T9" s="941"/>
      <c r="U9" s="941"/>
      <c r="V9" s="941"/>
      <c r="W9" s="941"/>
      <c r="X9" s="941"/>
      <c r="Y9" s="941"/>
      <c r="Z9" s="941"/>
      <c r="AA9" s="941"/>
      <c r="AB9" s="941"/>
      <c r="AC9" s="941"/>
      <c r="AD9" s="941"/>
      <c r="AE9" s="941"/>
      <c r="AF9" s="941"/>
      <c r="AG9" s="941"/>
      <c r="AH9" s="941"/>
      <c r="AI9" s="941"/>
      <c r="AJ9" s="974"/>
    </row>
    <row r="10" spans="1:36" s="44" customFormat="1" ht="25.5" customHeight="1">
      <c r="A10" s="901" t="s">
        <v>24</v>
      </c>
      <c r="B10" s="916"/>
      <c r="C10" s="916"/>
      <c r="D10" s="916"/>
      <c r="E10" s="916"/>
      <c r="F10" s="938"/>
      <c r="G10" s="942"/>
      <c r="H10" s="942"/>
      <c r="I10" s="942"/>
      <c r="J10" s="942"/>
      <c r="K10" s="942"/>
      <c r="L10" s="942"/>
      <c r="M10" s="942"/>
      <c r="N10" s="942"/>
      <c r="O10" s="942"/>
      <c r="P10" s="942"/>
      <c r="Q10" s="942"/>
      <c r="R10" s="942"/>
      <c r="S10" s="942"/>
      <c r="T10" s="942"/>
      <c r="U10" s="942"/>
      <c r="V10" s="942"/>
      <c r="W10" s="942"/>
      <c r="X10" s="942"/>
      <c r="Y10" s="942"/>
      <c r="Z10" s="942"/>
      <c r="AA10" s="942"/>
      <c r="AB10" s="942"/>
      <c r="AC10" s="942"/>
      <c r="AD10" s="942"/>
      <c r="AE10" s="942"/>
      <c r="AF10" s="942"/>
      <c r="AG10" s="942"/>
      <c r="AH10" s="942"/>
      <c r="AI10" s="942"/>
      <c r="AJ10" s="975"/>
    </row>
    <row r="11" spans="1:36" s="44" customFormat="1" ht="25.5" customHeight="1">
      <c r="A11" s="902" t="s">
        <v>10</v>
      </c>
      <c r="B11" s="917"/>
      <c r="C11" s="917"/>
      <c r="D11" s="917"/>
      <c r="E11" s="917"/>
      <c r="F11" s="939"/>
      <c r="G11" s="943"/>
      <c r="H11" s="943"/>
      <c r="I11" s="943"/>
      <c r="J11" s="943"/>
      <c r="K11" s="943"/>
      <c r="L11" s="943"/>
      <c r="M11" s="943"/>
      <c r="N11" s="943"/>
      <c r="O11" s="943"/>
      <c r="P11" s="943"/>
      <c r="Q11" s="943"/>
      <c r="R11" s="943"/>
      <c r="S11" s="943"/>
      <c r="T11" s="943"/>
      <c r="U11" s="943"/>
      <c r="V11" s="943"/>
      <c r="W11" s="943"/>
      <c r="X11" s="943"/>
      <c r="Y11" s="943"/>
      <c r="Z11" s="943"/>
      <c r="AA11" s="943"/>
      <c r="AB11" s="943"/>
      <c r="AC11" s="943"/>
      <c r="AD11" s="943"/>
      <c r="AE11" s="943"/>
      <c r="AF11" s="943"/>
      <c r="AG11" s="943"/>
      <c r="AH11" s="943"/>
      <c r="AI11" s="943"/>
      <c r="AJ11" s="976"/>
    </row>
    <row r="12" spans="1:36" s="44" customFormat="1" ht="25.5" customHeight="1">
      <c r="A12" s="903" t="s">
        <v>321</v>
      </c>
      <c r="B12" s="918"/>
      <c r="C12" s="918"/>
      <c r="D12" s="918"/>
      <c r="E12" s="918"/>
      <c r="F12" s="940"/>
      <c r="G12" s="944"/>
      <c r="H12" s="944"/>
      <c r="I12" s="944"/>
      <c r="J12" s="944"/>
      <c r="K12" s="944"/>
      <c r="L12" s="944"/>
      <c r="M12" s="944"/>
      <c r="N12" s="944"/>
      <c r="O12" s="944"/>
      <c r="P12" s="944"/>
      <c r="Q12" s="944"/>
      <c r="R12" s="944"/>
      <c r="S12" s="944"/>
      <c r="T12" s="944"/>
      <c r="U12" s="944"/>
      <c r="V12" s="944"/>
      <c r="W12" s="944"/>
      <c r="X12" s="944"/>
      <c r="Y12" s="944"/>
      <c r="Z12" s="944"/>
      <c r="AA12" s="944"/>
      <c r="AB12" s="944"/>
      <c r="AC12" s="944"/>
      <c r="AD12" s="944"/>
      <c r="AE12" s="944"/>
      <c r="AF12" s="944"/>
      <c r="AG12" s="944"/>
      <c r="AH12" s="944"/>
      <c r="AI12" s="944"/>
      <c r="AJ12" s="977"/>
    </row>
    <row r="13" spans="1:36" s="44" customFormat="1" ht="12" customHeight="1">
      <c r="A13" s="900" t="s">
        <v>10</v>
      </c>
      <c r="B13" s="915"/>
      <c r="C13" s="915"/>
      <c r="D13" s="915"/>
      <c r="E13" s="915"/>
      <c r="F13" s="937"/>
      <c r="G13" s="941"/>
      <c r="H13" s="941"/>
      <c r="I13" s="941"/>
      <c r="J13" s="941"/>
      <c r="K13" s="941"/>
      <c r="L13" s="941"/>
      <c r="M13" s="941"/>
      <c r="N13" s="941"/>
      <c r="O13" s="941"/>
      <c r="P13" s="941"/>
      <c r="Q13" s="941"/>
      <c r="R13" s="941"/>
      <c r="S13" s="941"/>
      <c r="T13" s="941"/>
      <c r="U13" s="941"/>
      <c r="V13" s="941"/>
      <c r="W13" s="941"/>
      <c r="X13" s="941"/>
      <c r="Y13" s="941"/>
      <c r="Z13" s="941"/>
      <c r="AA13" s="941"/>
      <c r="AB13" s="941"/>
      <c r="AC13" s="941"/>
      <c r="AD13" s="941"/>
      <c r="AE13" s="941"/>
      <c r="AF13" s="941"/>
      <c r="AG13" s="941"/>
      <c r="AH13" s="941"/>
      <c r="AI13" s="941"/>
      <c r="AJ13" s="974"/>
    </row>
    <row r="14" spans="1:36" s="44" customFormat="1" ht="25.5" customHeight="1">
      <c r="A14" s="52" t="s">
        <v>128</v>
      </c>
      <c r="B14" s="136"/>
      <c r="C14" s="136"/>
      <c r="D14" s="136"/>
      <c r="E14" s="136"/>
      <c r="F14" s="317"/>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617"/>
    </row>
    <row r="15" spans="1:36" s="44" customFormat="1" ht="12.75" customHeight="1">
      <c r="A15" s="53" t="s">
        <v>413</v>
      </c>
      <c r="B15" s="137"/>
      <c r="C15" s="137"/>
      <c r="D15" s="137"/>
      <c r="E15" s="137"/>
      <c r="F15" s="318"/>
      <c r="G15" s="339" t="s">
        <v>27</v>
      </c>
      <c r="H15" s="947"/>
      <c r="I15" s="947"/>
      <c r="J15" s="947"/>
      <c r="K15" s="947"/>
      <c r="L15" s="947"/>
      <c r="M15" s="947"/>
      <c r="N15" s="947"/>
      <c r="O15" s="947"/>
      <c r="P15" s="947"/>
      <c r="Q15" s="947"/>
      <c r="R15" s="947"/>
      <c r="S15" s="947"/>
      <c r="T15" s="947"/>
      <c r="U15" s="947"/>
      <c r="V15" s="947"/>
      <c r="W15" s="947"/>
      <c r="X15" s="947"/>
      <c r="Y15" s="947"/>
      <c r="Z15" s="947"/>
      <c r="AA15" s="947"/>
      <c r="AB15" s="947"/>
      <c r="AC15" s="947"/>
      <c r="AD15" s="947"/>
      <c r="AE15" s="947"/>
      <c r="AF15" s="947"/>
      <c r="AG15" s="947"/>
      <c r="AH15" s="947"/>
      <c r="AI15" s="947"/>
      <c r="AJ15" s="978"/>
    </row>
    <row r="16" spans="1:36" s="44" customFormat="1" ht="16.5" customHeight="1">
      <c r="A16" s="54"/>
      <c r="B16" s="138"/>
      <c r="C16" s="138"/>
      <c r="D16" s="138"/>
      <c r="E16" s="138"/>
      <c r="F16" s="319"/>
      <c r="G16" s="340"/>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619"/>
    </row>
    <row r="17" spans="1:46" s="44" customFormat="1" ht="16.5" customHeight="1">
      <c r="A17" s="54"/>
      <c r="B17" s="138"/>
      <c r="C17" s="138"/>
      <c r="D17" s="138"/>
      <c r="E17" s="138"/>
      <c r="F17" s="319"/>
      <c r="G17" s="341"/>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620"/>
    </row>
    <row r="18" spans="1:46" s="44" customFormat="1" ht="16.5" customHeight="1">
      <c r="A18" s="904" t="s">
        <v>397</v>
      </c>
      <c r="B18" s="261"/>
      <c r="C18" s="261"/>
      <c r="D18" s="261"/>
      <c r="E18" s="261"/>
      <c r="F18" s="344"/>
      <c r="G18" s="945"/>
      <c r="H18" s="948"/>
      <c r="I18" s="948"/>
      <c r="J18" s="948"/>
      <c r="K18" s="948"/>
      <c r="L18" s="948"/>
      <c r="M18" s="948"/>
      <c r="N18" s="948"/>
      <c r="O18" s="948"/>
      <c r="P18" s="948"/>
      <c r="Q18" s="948"/>
      <c r="R18" s="948"/>
      <c r="S18" s="948"/>
      <c r="T18" s="948"/>
      <c r="U18" s="948"/>
      <c r="V18" s="948"/>
      <c r="W18" s="948"/>
      <c r="X18" s="948"/>
      <c r="Y18" s="948"/>
      <c r="Z18" s="948"/>
      <c r="AA18" s="948"/>
      <c r="AB18" s="948"/>
      <c r="AC18" s="948"/>
      <c r="AD18" s="948"/>
      <c r="AE18" s="948"/>
      <c r="AF18" s="948"/>
      <c r="AG18" s="948"/>
      <c r="AH18" s="948"/>
      <c r="AI18" s="948"/>
      <c r="AJ18" s="979"/>
    </row>
    <row r="19" spans="1:46" s="44" customFormat="1" ht="12">
      <c r="A19" s="55" t="s">
        <v>10</v>
      </c>
      <c r="B19" s="139"/>
      <c r="C19" s="139"/>
      <c r="D19" s="139"/>
      <c r="E19" s="139"/>
      <c r="F19" s="320"/>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621"/>
    </row>
    <row r="20" spans="1:46" s="44" customFormat="1" ht="25.5" customHeight="1">
      <c r="A20" s="54" t="s">
        <v>293</v>
      </c>
      <c r="B20" s="138"/>
      <c r="C20" s="138"/>
      <c r="D20" s="138"/>
      <c r="E20" s="138"/>
      <c r="F20" s="319"/>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620"/>
    </row>
    <row r="21" spans="1:46" s="44" customFormat="1" ht="15" customHeight="1">
      <c r="A21" s="56" t="s">
        <v>153</v>
      </c>
      <c r="B21" s="56"/>
      <c r="C21" s="56"/>
      <c r="D21" s="56"/>
      <c r="E21" s="56"/>
      <c r="F21" s="56"/>
      <c r="G21" s="344" t="s">
        <v>4</v>
      </c>
      <c r="H21" s="347"/>
      <c r="I21" s="347"/>
      <c r="J21" s="347"/>
      <c r="K21" s="352"/>
      <c r="L21" s="352"/>
      <c r="M21" s="352"/>
      <c r="N21" s="352"/>
      <c r="O21" s="352"/>
      <c r="P21" s="347" t="s">
        <v>14</v>
      </c>
      <c r="Q21" s="347"/>
      <c r="R21" s="347"/>
      <c r="S21" s="347"/>
      <c r="T21" s="352"/>
      <c r="U21" s="352"/>
      <c r="V21" s="352"/>
      <c r="W21" s="352"/>
      <c r="X21" s="352"/>
      <c r="Y21" s="347" t="s">
        <v>152</v>
      </c>
      <c r="Z21" s="347"/>
      <c r="AA21" s="347"/>
      <c r="AB21" s="347"/>
      <c r="AC21" s="554"/>
      <c r="AD21" s="554"/>
      <c r="AE21" s="554"/>
      <c r="AF21" s="554"/>
      <c r="AG21" s="554"/>
      <c r="AH21" s="554"/>
      <c r="AI21" s="554"/>
      <c r="AJ21" s="554"/>
      <c r="AK21" s="44"/>
      <c r="AT21" s="762"/>
    </row>
    <row r="22" spans="1:46" s="44" customFormat="1" ht="8.25" customHeight="1">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623"/>
      <c r="AK22" s="44"/>
      <c r="AT22" s="762"/>
    </row>
    <row r="23" spans="1:46" ht="15" customHeight="1">
      <c r="A23" s="62" t="s">
        <v>275</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K23" s="43"/>
      <c r="AT23" s="763"/>
    </row>
    <row r="24" spans="1:46" ht="57.75" customHeight="1">
      <c r="A24" s="905" t="s">
        <v>395</v>
      </c>
      <c r="B24" s="905"/>
      <c r="C24" s="905"/>
      <c r="D24" s="905"/>
      <c r="E24" s="905"/>
      <c r="F24" s="905"/>
      <c r="G24" s="905"/>
      <c r="H24" s="905"/>
      <c r="I24" s="905"/>
      <c r="J24" s="905"/>
      <c r="K24" s="905"/>
      <c r="L24" s="905"/>
      <c r="M24" s="905"/>
      <c r="N24" s="905"/>
      <c r="O24" s="905"/>
      <c r="P24" s="905"/>
      <c r="Q24" s="905"/>
      <c r="R24" s="905"/>
      <c r="S24" s="905"/>
      <c r="T24" s="905"/>
      <c r="U24" s="905"/>
      <c r="V24" s="905"/>
      <c r="W24" s="905"/>
      <c r="X24" s="905"/>
      <c r="Y24" s="905"/>
      <c r="Z24" s="905"/>
      <c r="AA24" s="905"/>
      <c r="AB24" s="905"/>
      <c r="AC24" s="905"/>
      <c r="AD24" s="905"/>
      <c r="AE24" s="905"/>
      <c r="AF24" s="905"/>
      <c r="AG24" s="905"/>
      <c r="AH24" s="905"/>
      <c r="AI24" s="905"/>
      <c r="AJ24" s="905"/>
      <c r="AK24" s="43"/>
      <c r="AT24" s="763"/>
    </row>
    <row r="25" spans="1:46" ht="36.75" customHeight="1">
      <c r="A25" s="906" t="s">
        <v>416</v>
      </c>
      <c r="B25" s="906"/>
      <c r="C25" s="906"/>
      <c r="D25" s="906"/>
      <c r="E25" s="906"/>
      <c r="F25" s="906"/>
      <c r="G25" s="906"/>
      <c r="H25" s="906"/>
      <c r="I25" s="906"/>
      <c r="J25" s="906"/>
      <c r="K25" s="906"/>
      <c r="L25" s="906"/>
      <c r="M25" s="906"/>
      <c r="N25" s="906"/>
      <c r="O25" s="906"/>
      <c r="P25" s="906"/>
      <c r="Q25" s="906"/>
      <c r="R25" s="906"/>
      <c r="S25" s="906"/>
      <c r="T25" s="906"/>
      <c r="U25" s="906"/>
      <c r="V25" s="906"/>
      <c r="W25" s="906"/>
      <c r="X25" s="906"/>
      <c r="Y25" s="906"/>
      <c r="Z25" s="906"/>
      <c r="AA25" s="906"/>
      <c r="AB25" s="906"/>
      <c r="AC25" s="906"/>
      <c r="AD25" s="906"/>
      <c r="AE25" s="906"/>
      <c r="AF25" s="906"/>
      <c r="AG25" s="906"/>
      <c r="AH25" s="906"/>
      <c r="AI25" s="906"/>
      <c r="AJ25" s="906"/>
      <c r="AK25" s="43"/>
      <c r="AT25" s="763"/>
    </row>
    <row r="26" spans="1:46" ht="36.75" customHeight="1">
      <c r="A26" s="906" t="s">
        <v>33</v>
      </c>
      <c r="B26" s="906"/>
      <c r="C26" s="906"/>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906"/>
      <c r="AI26" s="906"/>
      <c r="AJ26" s="906"/>
      <c r="AK26" s="43"/>
      <c r="AT26" s="763"/>
    </row>
    <row r="27" spans="1:46" ht="36.75" customHeight="1">
      <c r="A27" s="907" t="s">
        <v>363</v>
      </c>
      <c r="B27" s="907"/>
      <c r="C27" s="907"/>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907"/>
      <c r="AJ27" s="907"/>
      <c r="AK27" s="43"/>
      <c r="AT27" s="763"/>
    </row>
    <row r="28" spans="1:46" ht="37.5" customHeight="1">
      <c r="A28" s="907"/>
      <c r="B28" s="907"/>
      <c r="C28" s="907"/>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43"/>
      <c r="AT28" s="763"/>
    </row>
    <row r="29" spans="1:46" ht="8.25" customHeight="1">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980"/>
      <c r="AK29" s="43"/>
      <c r="AT29" s="763"/>
    </row>
    <row r="30" spans="1:46" ht="9" customHeight="1">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0"/>
      <c r="AT30" s="763"/>
    </row>
    <row r="31" spans="1:46" ht="3.75" customHeight="1">
      <c r="AK31" s="43"/>
      <c r="AT31" s="763"/>
    </row>
    <row r="32" spans="1:46" ht="15.75" customHeight="1">
      <c r="A32" s="125"/>
      <c r="B32" s="207" t="s">
        <v>89</v>
      </c>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695"/>
      <c r="AK32" s="43"/>
    </row>
    <row r="33" spans="1:37" ht="14.25">
      <c r="A33" s="125"/>
      <c r="B33" s="919" t="s">
        <v>100</v>
      </c>
      <c r="C33" s="928"/>
      <c r="D33" s="928"/>
      <c r="E33" s="928"/>
      <c r="F33" s="928"/>
      <c r="G33" s="928"/>
      <c r="H33" s="928"/>
      <c r="I33" s="928"/>
      <c r="J33" s="928"/>
      <c r="K33" s="928"/>
      <c r="L33" s="928"/>
      <c r="M33" s="928"/>
      <c r="N33" s="928"/>
      <c r="O33" s="928"/>
      <c r="P33" s="928"/>
      <c r="Q33" s="928"/>
      <c r="R33" s="928"/>
      <c r="S33" s="928"/>
      <c r="T33" s="928"/>
      <c r="U33" s="928"/>
      <c r="V33" s="928"/>
      <c r="W33" s="928"/>
      <c r="X33" s="928"/>
      <c r="Y33" s="962"/>
      <c r="Z33" s="525" t="s">
        <v>86</v>
      </c>
      <c r="AA33" s="536"/>
      <c r="AB33" s="536"/>
      <c r="AC33" s="536"/>
      <c r="AD33" s="536"/>
      <c r="AE33" s="536"/>
      <c r="AF33" s="536"/>
      <c r="AG33" s="536"/>
      <c r="AH33" s="536"/>
      <c r="AI33" s="696"/>
      <c r="AJ33" s="695"/>
      <c r="AK33" s="43"/>
    </row>
    <row r="34" spans="1:37" ht="51" customHeight="1">
      <c r="A34" s="125"/>
      <c r="B34" s="920"/>
      <c r="C34" s="929" t="s">
        <v>414</v>
      </c>
      <c r="D34" s="929"/>
      <c r="E34" s="929"/>
      <c r="F34" s="929"/>
      <c r="G34" s="929"/>
      <c r="H34" s="929"/>
      <c r="I34" s="929"/>
      <c r="J34" s="929"/>
      <c r="K34" s="929"/>
      <c r="L34" s="929"/>
      <c r="M34" s="929"/>
      <c r="N34" s="929"/>
      <c r="O34" s="929"/>
      <c r="P34" s="929"/>
      <c r="Q34" s="929"/>
      <c r="R34" s="929"/>
      <c r="S34" s="929"/>
      <c r="T34" s="929"/>
      <c r="U34" s="929"/>
      <c r="V34" s="929"/>
      <c r="W34" s="929"/>
      <c r="X34" s="929"/>
      <c r="Y34" s="963"/>
      <c r="Z34" s="965" t="s">
        <v>418</v>
      </c>
      <c r="AA34" s="967"/>
      <c r="AB34" s="967"/>
      <c r="AC34" s="967"/>
      <c r="AD34" s="967"/>
      <c r="AE34" s="967"/>
      <c r="AF34" s="967"/>
      <c r="AG34" s="967"/>
      <c r="AH34" s="967"/>
      <c r="AI34" s="970"/>
      <c r="AJ34" s="695"/>
      <c r="AK34" s="43"/>
    </row>
    <row r="35" spans="1:37" ht="27.75" customHeight="1">
      <c r="A35" s="125"/>
      <c r="B35" s="211"/>
      <c r="C35" s="930" t="s">
        <v>95</v>
      </c>
      <c r="D35" s="930"/>
      <c r="E35" s="930"/>
      <c r="F35" s="930"/>
      <c r="G35" s="930"/>
      <c r="H35" s="930"/>
      <c r="I35" s="930"/>
      <c r="J35" s="930"/>
      <c r="K35" s="930"/>
      <c r="L35" s="930"/>
      <c r="M35" s="930"/>
      <c r="N35" s="930"/>
      <c r="O35" s="930"/>
      <c r="P35" s="930"/>
      <c r="Q35" s="930"/>
      <c r="R35" s="930"/>
      <c r="S35" s="930"/>
      <c r="T35" s="930"/>
      <c r="U35" s="930"/>
      <c r="V35" s="930"/>
      <c r="W35" s="930"/>
      <c r="X35" s="930"/>
      <c r="Y35" s="964"/>
      <c r="Z35" s="966" t="s">
        <v>160</v>
      </c>
      <c r="AA35" s="968"/>
      <c r="AB35" s="968"/>
      <c r="AC35" s="968"/>
      <c r="AD35" s="968"/>
      <c r="AE35" s="968"/>
      <c r="AF35" s="968"/>
      <c r="AG35" s="968"/>
      <c r="AH35" s="968"/>
      <c r="AI35" s="971"/>
      <c r="AJ35" s="695"/>
      <c r="AK35" s="47"/>
    </row>
    <row r="36" spans="1:37" ht="4.5" customHeight="1">
      <c r="A36" s="125"/>
      <c r="B36" s="125"/>
      <c r="C36" s="207"/>
      <c r="D36" s="125"/>
      <c r="E36" s="125"/>
      <c r="F36" s="125"/>
      <c r="G36" s="125"/>
      <c r="H36" s="125"/>
      <c r="I36" s="125"/>
      <c r="J36" s="125"/>
      <c r="K36" s="125"/>
      <c r="L36" s="125"/>
      <c r="M36" s="125"/>
      <c r="N36" s="125"/>
      <c r="O36" s="125"/>
      <c r="P36" s="125"/>
      <c r="Q36" s="125"/>
      <c r="R36" s="125"/>
      <c r="S36" s="125"/>
      <c r="T36" s="125"/>
      <c r="U36" s="125"/>
      <c r="V36" s="125"/>
      <c r="W36" s="125"/>
      <c r="X36" s="125"/>
      <c r="Y36" s="125"/>
      <c r="Z36" s="207"/>
      <c r="AA36" s="207"/>
      <c r="AB36" s="207"/>
      <c r="AC36" s="207"/>
      <c r="AD36" s="207"/>
      <c r="AE36" s="207"/>
      <c r="AF36" s="207"/>
      <c r="AG36" s="207"/>
      <c r="AH36" s="207"/>
      <c r="AI36" s="125"/>
      <c r="AJ36" s="695"/>
    </row>
    <row r="37" spans="1:37" ht="12" customHeight="1">
      <c r="A37" s="125"/>
      <c r="B37" s="212" t="s">
        <v>164</v>
      </c>
      <c r="C37" s="253" t="s">
        <v>417</v>
      </c>
      <c r="D37" s="125"/>
      <c r="E37" s="125"/>
      <c r="F37" s="125"/>
      <c r="G37" s="125"/>
      <c r="H37" s="125"/>
      <c r="I37" s="125"/>
      <c r="J37" s="125"/>
      <c r="K37" s="125"/>
      <c r="L37" s="125"/>
      <c r="M37" s="125"/>
      <c r="N37" s="125"/>
      <c r="O37" s="125"/>
      <c r="P37" s="125"/>
      <c r="Q37" s="125"/>
      <c r="R37" s="125"/>
      <c r="S37" s="125"/>
      <c r="T37" s="125"/>
      <c r="U37" s="125"/>
      <c r="V37" s="125"/>
      <c r="W37" s="125"/>
      <c r="X37" s="125"/>
      <c r="Y37" s="125"/>
      <c r="Z37" s="207"/>
      <c r="AA37" s="207"/>
      <c r="AB37" s="207"/>
      <c r="AC37" s="207"/>
      <c r="AD37" s="207"/>
      <c r="AE37" s="207"/>
      <c r="AF37" s="207"/>
      <c r="AG37" s="207"/>
      <c r="AH37" s="207"/>
      <c r="AI37" s="125"/>
      <c r="AJ37" s="695"/>
    </row>
    <row r="38" spans="1:37" ht="12" customHeight="1">
      <c r="A38" s="908"/>
      <c r="B38" s="921" t="s">
        <v>166</v>
      </c>
      <c r="C38" s="931" t="s">
        <v>415</v>
      </c>
      <c r="D38" s="931"/>
      <c r="E38" s="931"/>
      <c r="F38" s="931"/>
      <c r="G38" s="931"/>
      <c r="H38" s="931"/>
      <c r="I38" s="931"/>
      <c r="J38" s="931"/>
      <c r="K38" s="931"/>
      <c r="L38" s="931"/>
      <c r="M38" s="931"/>
      <c r="N38" s="931"/>
      <c r="O38" s="931"/>
      <c r="P38" s="931"/>
      <c r="Q38" s="931"/>
      <c r="R38" s="931"/>
      <c r="S38" s="931"/>
      <c r="T38" s="931"/>
      <c r="U38" s="931"/>
      <c r="V38" s="931"/>
      <c r="W38" s="931"/>
      <c r="X38" s="931"/>
      <c r="Y38" s="931"/>
      <c r="Z38" s="931"/>
      <c r="AA38" s="931"/>
      <c r="AB38" s="931"/>
      <c r="AC38" s="931"/>
      <c r="AD38" s="931"/>
      <c r="AE38" s="931"/>
      <c r="AF38" s="931"/>
      <c r="AG38" s="931"/>
      <c r="AH38" s="931"/>
      <c r="AI38" s="931"/>
      <c r="AJ38" s="931"/>
    </row>
    <row r="39" spans="1:37" ht="3.75" customHeight="1">
      <c r="A39" s="909"/>
      <c r="B39" s="909"/>
      <c r="C39" s="932"/>
      <c r="D39" s="932"/>
      <c r="E39" s="932"/>
      <c r="F39" s="932"/>
      <c r="G39" s="932"/>
      <c r="H39" s="932"/>
      <c r="I39" s="932"/>
      <c r="J39" s="932"/>
      <c r="K39" s="932"/>
      <c r="L39" s="932"/>
      <c r="M39" s="932"/>
      <c r="N39" s="932"/>
      <c r="O39" s="932"/>
      <c r="P39" s="932"/>
      <c r="Q39" s="932"/>
      <c r="R39" s="932"/>
      <c r="S39" s="932"/>
      <c r="T39" s="932"/>
      <c r="U39" s="932"/>
      <c r="V39" s="932"/>
      <c r="W39" s="932"/>
      <c r="X39" s="932"/>
      <c r="Y39" s="932"/>
      <c r="Z39" s="932"/>
      <c r="AA39" s="932"/>
      <c r="AB39" s="932"/>
      <c r="AC39" s="932"/>
      <c r="AD39" s="932"/>
      <c r="AE39" s="932"/>
      <c r="AF39" s="932"/>
      <c r="AG39" s="932"/>
      <c r="AH39" s="932"/>
      <c r="AI39" s="932"/>
      <c r="AJ39" s="981"/>
    </row>
    <row r="40" spans="1:37" ht="1.5" customHeight="1">
      <c r="A40" s="910"/>
      <c r="B40" s="922"/>
      <c r="C40" s="922"/>
      <c r="D40" s="922"/>
      <c r="E40" s="922"/>
      <c r="F40" s="922"/>
      <c r="G40" s="922"/>
      <c r="H40" s="922"/>
      <c r="I40" s="922"/>
      <c r="J40" s="922"/>
      <c r="K40" s="922"/>
      <c r="L40" s="922"/>
      <c r="M40" s="922"/>
      <c r="N40" s="922"/>
      <c r="O40" s="922"/>
      <c r="P40" s="922"/>
      <c r="Q40" s="922"/>
      <c r="R40" s="922"/>
      <c r="S40" s="922"/>
      <c r="T40" s="922"/>
      <c r="U40" s="922"/>
      <c r="V40" s="922"/>
      <c r="W40" s="922"/>
      <c r="X40" s="922"/>
      <c r="Y40" s="922"/>
      <c r="Z40" s="922"/>
      <c r="AA40" s="922"/>
      <c r="AB40" s="922"/>
      <c r="AC40" s="922"/>
      <c r="AD40" s="922"/>
      <c r="AE40" s="922"/>
      <c r="AF40" s="922"/>
      <c r="AG40" s="922"/>
      <c r="AH40" s="922"/>
      <c r="AI40" s="922"/>
      <c r="AJ40" s="982"/>
    </row>
    <row r="41" spans="1:37" ht="30.75" customHeight="1">
      <c r="A41" s="911"/>
      <c r="B41" s="923" t="s">
        <v>125</v>
      </c>
      <c r="C41" s="923"/>
      <c r="D41" s="923"/>
      <c r="E41" s="923"/>
      <c r="F41" s="923"/>
      <c r="G41" s="923"/>
      <c r="H41" s="923"/>
      <c r="I41" s="923"/>
      <c r="J41" s="923"/>
      <c r="K41" s="923"/>
      <c r="L41" s="923"/>
      <c r="M41" s="923"/>
      <c r="N41" s="923"/>
      <c r="O41" s="923"/>
      <c r="P41" s="923"/>
      <c r="Q41" s="923"/>
      <c r="R41" s="923"/>
      <c r="S41" s="923"/>
      <c r="T41" s="923"/>
      <c r="U41" s="923"/>
      <c r="V41" s="923"/>
      <c r="W41" s="923"/>
      <c r="X41" s="923"/>
      <c r="Y41" s="923"/>
      <c r="Z41" s="923"/>
      <c r="AA41" s="923"/>
      <c r="AB41" s="923"/>
      <c r="AC41" s="923"/>
      <c r="AD41" s="923"/>
      <c r="AE41" s="923"/>
      <c r="AF41" s="923"/>
      <c r="AG41" s="923"/>
      <c r="AH41" s="923"/>
      <c r="AI41" s="923"/>
      <c r="AJ41" s="983"/>
    </row>
    <row r="42" spans="1:37" ht="4.5" customHeight="1">
      <c r="A42" s="911"/>
      <c r="B42" s="924"/>
      <c r="C42" s="908"/>
      <c r="D42" s="908"/>
      <c r="E42" s="908"/>
      <c r="F42" s="908"/>
      <c r="G42" s="908"/>
      <c r="H42" s="908"/>
      <c r="I42" s="908"/>
      <c r="J42" s="908"/>
      <c r="K42" s="908"/>
      <c r="L42" s="908"/>
      <c r="M42" s="908"/>
      <c r="N42" s="908"/>
      <c r="O42" s="908"/>
      <c r="P42" s="908"/>
      <c r="Q42" s="908"/>
      <c r="R42" s="908"/>
      <c r="S42" s="908"/>
      <c r="T42" s="908"/>
      <c r="U42" s="908"/>
      <c r="V42" s="908"/>
      <c r="W42" s="908"/>
      <c r="X42" s="908"/>
      <c r="Y42" s="908"/>
      <c r="Z42" s="908"/>
      <c r="AA42" s="908"/>
      <c r="AB42" s="908"/>
      <c r="AC42" s="908"/>
      <c r="AD42" s="908"/>
      <c r="AE42" s="908"/>
      <c r="AF42" s="908"/>
      <c r="AG42" s="908"/>
      <c r="AH42" s="908"/>
      <c r="AI42" s="908"/>
      <c r="AJ42" s="983"/>
    </row>
    <row r="43" spans="1:37" s="47" customFormat="1" ht="13.5" customHeight="1">
      <c r="A43" s="912"/>
      <c r="B43" s="925" t="s">
        <v>48</v>
      </c>
      <c r="C43" s="925"/>
      <c r="D43" s="935">
        <v>5</v>
      </c>
      <c r="E43" s="936"/>
      <c r="F43" s="925" t="s">
        <v>0</v>
      </c>
      <c r="G43" s="946"/>
      <c r="H43" s="949"/>
      <c r="I43" s="925" t="s">
        <v>2</v>
      </c>
      <c r="J43" s="946"/>
      <c r="K43" s="949"/>
      <c r="L43" s="925" t="s">
        <v>22</v>
      </c>
      <c r="M43" s="950"/>
      <c r="N43" s="951" t="s">
        <v>24</v>
      </c>
      <c r="O43" s="951"/>
      <c r="P43" s="951"/>
      <c r="Q43" s="953" t="str">
        <f>IF(G10="","",G10)</f>
        <v/>
      </c>
      <c r="R43" s="953"/>
      <c r="S43" s="953"/>
      <c r="T43" s="953"/>
      <c r="U43" s="953"/>
      <c r="V43" s="953"/>
      <c r="W43" s="953"/>
      <c r="X43" s="953"/>
      <c r="Y43" s="953"/>
      <c r="Z43" s="953"/>
      <c r="AA43" s="953"/>
      <c r="AB43" s="953"/>
      <c r="AC43" s="953"/>
      <c r="AD43" s="953"/>
      <c r="AE43" s="953"/>
      <c r="AF43" s="953"/>
      <c r="AG43" s="953"/>
      <c r="AH43" s="953"/>
      <c r="AI43" s="953"/>
      <c r="AJ43" s="984"/>
    </row>
    <row r="44" spans="1:37" s="47" customFormat="1" ht="13.5" customHeight="1">
      <c r="A44" s="913"/>
      <c r="B44" s="926"/>
      <c r="C44" s="933"/>
      <c r="D44" s="933"/>
      <c r="E44" s="933"/>
      <c r="F44" s="933"/>
      <c r="G44" s="933"/>
      <c r="H44" s="933"/>
      <c r="I44" s="933"/>
      <c r="J44" s="933"/>
      <c r="K44" s="933"/>
      <c r="L44" s="933"/>
      <c r="M44" s="933"/>
      <c r="N44" s="952" t="s">
        <v>114</v>
      </c>
      <c r="O44" s="952"/>
      <c r="P44" s="952"/>
      <c r="Q44" s="954" t="s">
        <v>115</v>
      </c>
      <c r="R44" s="954"/>
      <c r="S44" s="958"/>
      <c r="T44" s="958"/>
      <c r="U44" s="958"/>
      <c r="V44" s="958"/>
      <c r="W44" s="958"/>
      <c r="X44" s="504" t="s">
        <v>116</v>
      </c>
      <c r="Y44" s="504"/>
      <c r="Z44" s="958"/>
      <c r="AA44" s="958"/>
      <c r="AB44" s="958"/>
      <c r="AC44" s="958"/>
      <c r="AD44" s="958"/>
      <c r="AE44" s="958"/>
      <c r="AF44" s="958"/>
      <c r="AG44" s="958"/>
      <c r="AH44" s="958"/>
      <c r="AI44" s="972"/>
      <c r="AJ44" s="985"/>
    </row>
    <row r="45" spans="1:37" s="47" customFormat="1" ht="4.5" customHeight="1">
      <c r="A45" s="914"/>
      <c r="B45" s="927"/>
      <c r="C45" s="934"/>
      <c r="D45" s="934"/>
      <c r="E45" s="934"/>
      <c r="F45" s="934"/>
      <c r="G45" s="934"/>
      <c r="H45" s="934"/>
      <c r="I45" s="934"/>
      <c r="J45" s="934"/>
      <c r="K45" s="934"/>
      <c r="L45" s="934"/>
      <c r="M45" s="934"/>
      <c r="N45" s="934"/>
      <c r="O45" s="934"/>
      <c r="P45" s="927"/>
      <c r="Q45" s="955"/>
      <c r="R45" s="957"/>
      <c r="S45" s="957"/>
      <c r="T45" s="957"/>
      <c r="U45" s="957"/>
      <c r="V45" s="957"/>
      <c r="W45" s="961"/>
      <c r="X45" s="961"/>
      <c r="Y45" s="961"/>
      <c r="Z45" s="961"/>
      <c r="AA45" s="961"/>
      <c r="AB45" s="961"/>
      <c r="AC45" s="961"/>
      <c r="AD45" s="961"/>
      <c r="AE45" s="961"/>
      <c r="AF45" s="961"/>
      <c r="AG45" s="961"/>
      <c r="AH45" s="961"/>
      <c r="AI45" s="973"/>
      <c r="AJ45" s="986"/>
    </row>
    <row r="46" spans="1:37" ht="13.5" customHeight="1">
      <c r="A46" s="132"/>
      <c r="B46" s="86"/>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708"/>
    </row>
    <row r="47" spans="1:37">
      <c r="B47" s="216"/>
    </row>
    <row r="48" spans="1:37" ht="17.25">
      <c r="A48" s="133"/>
      <c r="B48" s="0"/>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580"/>
      <c r="AF48" s="133"/>
      <c r="AG48" s="133"/>
      <c r="AH48" s="133"/>
      <c r="AI48" s="133"/>
      <c r="AJ48" s="133"/>
    </row>
    <row r="49" spans="1:36">
      <c r="A49" s="134"/>
      <c r="B49" s="133" t="s">
        <v>35</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row>
    <row r="50" spans="1:36">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row>
    <row r="51" spans="1:36">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row>
    <row r="52" spans="1:36">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row>
    <row r="53" spans="1:36">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row>
    <row r="54" spans="1:36">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row>
    <row r="55" spans="1:36">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row>
    <row r="56" spans="1:36">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row>
    <row r="57" spans="1:36">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row>
    <row r="58" spans="1:36">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row>
    <row r="59" spans="1:36">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row>
    <row r="60" spans="1:36">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row>
    <row r="61" spans="1:36">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row>
    <row r="62" spans="1:36">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row>
    <row r="63" spans="1:36">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row>
    <row r="64" spans="1:36">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row>
    <row r="65" spans="1:36">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row r="68" spans="1:36">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row>
    <row r="69" spans="1:36">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row>
    <row r="70" spans="1:36">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row>
    <row r="71" spans="1:36">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row>
    <row r="72" spans="1:36">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row>
    <row r="73" spans="1:36">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row>
    <row r="74" spans="1:36">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row>
    <row r="75" spans="1:36">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row>
    <row r="76" spans="1:36">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row>
    <row r="77" spans="1:36">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row>
    <row r="78" spans="1:36">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row>
    <row r="79" spans="1:36">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row>
    <row r="80" spans="1:36">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row>
    <row r="81" spans="1:36">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row>
    <row r="82" spans="1:36">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row>
    <row r="83" spans="1:36">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row>
    <row r="84" spans="1:36">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row>
    <row r="85" spans="1:36">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row>
    <row r="86" spans="1:36">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row>
    <row r="87" spans="1:36">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row>
    <row r="88" spans="1:36">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row>
    <row r="89" spans="1:36">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row>
    <row r="90" spans="1:36">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row>
    <row r="91" spans="1:36">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row>
    <row r="92" spans="1:36">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row>
    <row r="93" spans="1:36">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row>
    <row r="94" spans="1:36">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row>
    <row r="95" spans="1:36">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row>
    <row r="96" spans="1:36">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row>
    <row r="97" spans="1:36">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row>
    <row r="98" spans="1:36">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row>
    <row r="99" spans="1:36">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row>
    <row r="100" spans="1:36">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row>
    <row r="101" spans="1:36">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row>
    <row r="102" spans="1:36">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row>
    <row r="103" spans="1:36">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row>
    <row r="104" spans="1:36">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row>
    <row r="105" spans="1:36">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row>
    <row r="106" spans="1:36">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row>
    <row r="107" spans="1:36">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3"/>
      <c r="B108" s="134"/>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row>
    <row r="109" spans="1:36">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row>
    <row r="110" spans="1:36">
      <c r="B110" s="133"/>
      <c r="AJ110" s="43"/>
    </row>
  </sheetData>
  <mergeCells count="53">
    <mergeCell ref="A5:AJ5"/>
    <mergeCell ref="A9:F9"/>
    <mergeCell ref="G9:AJ9"/>
    <mergeCell ref="A10:F10"/>
    <mergeCell ref="G10:AJ10"/>
    <mergeCell ref="A11:F11"/>
    <mergeCell ref="G11:AJ11"/>
    <mergeCell ref="A12:F12"/>
    <mergeCell ref="G12:AJ12"/>
    <mergeCell ref="A13:F13"/>
    <mergeCell ref="G13:AJ13"/>
    <mergeCell ref="A14:F14"/>
    <mergeCell ref="G14:AJ14"/>
    <mergeCell ref="H15:AJ15"/>
    <mergeCell ref="G16:AJ16"/>
    <mergeCell ref="G17:AJ17"/>
    <mergeCell ref="A18:F18"/>
    <mergeCell ref="G18:AJ18"/>
    <mergeCell ref="A19:F19"/>
    <mergeCell ref="G19:AJ19"/>
    <mergeCell ref="A20:F20"/>
    <mergeCell ref="G20:AJ20"/>
    <mergeCell ref="A21:F21"/>
    <mergeCell ref="G21:J21"/>
    <mergeCell ref="K21:O21"/>
    <mergeCell ref="P21:S21"/>
    <mergeCell ref="T21:X21"/>
    <mergeCell ref="Y21:AB21"/>
    <mergeCell ref="AC21:AJ21"/>
    <mergeCell ref="A24:AJ24"/>
    <mergeCell ref="A25:AJ25"/>
    <mergeCell ref="A26:AJ26"/>
    <mergeCell ref="B33:Y33"/>
    <mergeCell ref="Z33:AI33"/>
    <mergeCell ref="C34:Y34"/>
    <mergeCell ref="Z34:AI34"/>
    <mergeCell ref="C35:Y35"/>
    <mergeCell ref="Z35:AI35"/>
    <mergeCell ref="C38:AJ38"/>
    <mergeCell ref="B41:AI41"/>
    <mergeCell ref="D43:E43"/>
    <mergeCell ref="G43:H43"/>
    <mergeCell ref="J43:K43"/>
    <mergeCell ref="N43:P43"/>
    <mergeCell ref="Q43:AJ43"/>
    <mergeCell ref="N44:P44"/>
    <mergeCell ref="Q44:R44"/>
    <mergeCell ref="S44:W44"/>
    <mergeCell ref="X44:Y44"/>
    <mergeCell ref="Z44:AH44"/>
    <mergeCell ref="AI44:AJ44"/>
    <mergeCell ref="A15:F17"/>
    <mergeCell ref="A27:AJ28"/>
  </mergeCells>
  <phoneticPr fontId="20"/>
  <dataValidations count="2">
    <dataValidation imeMode="halfAlpha" allowBlank="1" showDropDown="0" showInputMessage="1" showErrorMessage="1" sqref="J43:K43 D43:E43 T21 A21 K21 G43:H43"/>
    <dataValidation imeMode="hiragana" allowBlank="1" showDropDown="0" showInputMessage="1" showErrorMessage="1" sqref="W45 S44"/>
  </dataValidations>
  <pageMargins left="0.62992125984251968" right="0.15748031496062992" top="0.62992125984251968" bottom="0.23622047244094491" header="0.51181102362204722" footer="0.35433070866141736"/>
  <pageSetup paperSize="9" scale="96" fitToWidth="1" fitToHeight="1" orientation="portrait"/>
  <headerFooter alignWithMargins="0"/>
  <rowBreaks count="1" manualBreakCount="1">
    <brk id="47" max="16383" man="1"/>
  </rowBreaks>
  <drawing r:id="rId1"/>
  <legacyDrawing r:id="rId2"/>
  <mc:AlternateContent>
    <mc:Choice xmlns:x14="http://schemas.microsoft.com/office/spreadsheetml/2009/9/main" Requires="x14">
      <controls>
        <mc:AlternateContent>
          <mc:Choice Requires="x14">
            <control shapeId="82945" r:id="rId3" name="チェック 1">
              <controlPr defaultSize="0" autoFill="0" autoLine="0" autoPict="0">
                <anchor moveWithCells="1">
                  <from xmlns:xdr="http://schemas.openxmlformats.org/drawingml/2006/spreadsheetDrawing">
                    <xdr:col>1</xdr:col>
                    <xdr:colOff>0</xdr:colOff>
                    <xdr:row>34</xdr:row>
                    <xdr:rowOff>56515</xdr:rowOff>
                  </from>
                  <to xmlns:xdr="http://schemas.openxmlformats.org/drawingml/2006/spreadsheetDrawing">
                    <xdr:col>2</xdr:col>
                    <xdr:colOff>19050</xdr:colOff>
                    <xdr:row>34</xdr:row>
                    <xdr:rowOff>295910</xdr:rowOff>
                  </to>
                </anchor>
              </controlPr>
            </control>
          </mc:Choice>
        </mc:AlternateContent>
        <mc:AlternateContent>
          <mc:Choice Requires="x14">
            <control shapeId="82953" r:id="rId4" name="チェック 9">
              <controlPr defaultSize="0" autoFill="0" autoLine="0" autoPict="0">
                <anchor moveWithCells="1">
                  <from xmlns:xdr="http://schemas.openxmlformats.org/drawingml/2006/spreadsheetDrawing">
                    <xdr:col>0</xdr:col>
                    <xdr:colOff>190500</xdr:colOff>
                    <xdr:row>33</xdr:row>
                    <xdr:rowOff>210820</xdr:rowOff>
                  </from>
                  <to xmlns:xdr="http://schemas.openxmlformats.org/drawingml/2006/spreadsheetDrawing">
                    <xdr:col>2</xdr:col>
                    <xdr:colOff>19050</xdr:colOff>
                    <xdr:row>33</xdr:row>
                    <xdr:rowOff>429260</xdr:rowOff>
                  </to>
                </anchor>
              </controlPr>
            </control>
          </mc:Choice>
        </mc:AlternateContent>
        <mc:AlternateContent>
          <mc:Choice Requires="x14">
            <control shapeId="82966" r:id="rId5" name="チェック 22">
              <controlPr defaultSize="0" autoFill="0" autoLine="0" autoPict="0">
                <anchor moveWithCells="1">
                  <from xmlns:xdr="http://schemas.openxmlformats.org/drawingml/2006/spreadsheetDrawing">
                    <xdr:col>0</xdr:col>
                    <xdr:colOff>9525</xdr:colOff>
                    <xdr:row>24</xdr:row>
                    <xdr:rowOff>124460</xdr:rowOff>
                  </from>
                  <to xmlns:xdr="http://schemas.openxmlformats.org/drawingml/2006/spreadsheetDrawing">
                    <xdr:col>1</xdr:col>
                    <xdr:colOff>47625</xdr:colOff>
                    <xdr:row>24</xdr:row>
                    <xdr:rowOff>353060</xdr:rowOff>
                  </to>
                </anchor>
              </controlPr>
            </control>
          </mc:Choice>
        </mc:AlternateContent>
        <mc:AlternateContent>
          <mc:Choice Requires="x14">
            <control shapeId="82967" r:id="rId6" name="チェック 23">
              <controlPr defaultSize="0" autoFill="0" autoLine="0" autoPict="0">
                <anchor moveWithCells="1">
                  <from xmlns:xdr="http://schemas.openxmlformats.org/drawingml/2006/spreadsheetDrawing">
                    <xdr:col>0</xdr:col>
                    <xdr:colOff>19050</xdr:colOff>
                    <xdr:row>25</xdr:row>
                    <xdr:rowOff>38735</xdr:rowOff>
                  </from>
                  <to xmlns:xdr="http://schemas.openxmlformats.org/drawingml/2006/spreadsheetDrawing">
                    <xdr:col>1</xdr:col>
                    <xdr:colOff>57150</xdr:colOff>
                    <xdr:row>25</xdr:row>
                    <xdr:rowOff>267335</xdr:rowOff>
                  </to>
                </anchor>
              </controlPr>
            </control>
          </mc:Choice>
        </mc:AlternateContent>
        <mc:AlternateContent>
          <mc:Choice Requires="x14">
            <control shapeId="82968" r:id="rId7" name="チェック 24">
              <controlPr defaultSize="0" autoFill="0" autoLine="0" autoPict="0">
                <anchor moveWithCells="1">
                  <from xmlns:xdr="http://schemas.openxmlformats.org/drawingml/2006/spreadsheetDrawing">
                    <xdr:col>0</xdr:col>
                    <xdr:colOff>19050</xdr:colOff>
                    <xdr:row>25</xdr:row>
                    <xdr:rowOff>448310</xdr:rowOff>
                  </from>
                  <to xmlns:xdr="http://schemas.openxmlformats.org/drawingml/2006/spreadsheetDrawing">
                    <xdr:col>1</xdr:col>
                    <xdr:colOff>57150</xdr:colOff>
                    <xdr:row>26</xdr:row>
                    <xdr:rowOff>208915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K34"/>
  <sheetViews>
    <sheetView view="pageBreakPreview" zoomScale="85" zoomScaleNormal="85" zoomScaleSheetLayoutView="85" workbookViewId="0">
      <selection activeCell="A29" sqref="A29:A34"/>
    </sheetView>
  </sheetViews>
  <sheetFormatPr defaultColWidth="9" defaultRowHeight="13.5"/>
  <cols>
    <col min="1" max="1" width="21.75" style="45" customWidth="1"/>
    <col min="2" max="2" width="20.375" style="45" customWidth="1"/>
    <col min="3" max="5" width="10.75" style="45" customWidth="1"/>
    <col min="6" max="8" width="10.75" style="43" customWidth="1"/>
    <col min="9" max="9" width="19.25" style="45" bestFit="1" customWidth="1"/>
    <col min="10" max="16384" width="9" style="45"/>
  </cols>
  <sheetData>
    <row r="1" spans="1:11">
      <c r="A1" s="98" t="s">
        <v>101</v>
      </c>
      <c r="B1" s="98"/>
      <c r="C1" s="98"/>
      <c r="D1" s="98"/>
      <c r="E1" s="98"/>
    </row>
    <row r="2" spans="1:11" ht="27.75" customHeight="1">
      <c r="A2" s="121" t="s">
        <v>270</v>
      </c>
      <c r="B2" s="203"/>
      <c r="C2" s="995" t="s">
        <v>36</v>
      </c>
      <c r="D2" s="995"/>
      <c r="E2" s="995"/>
      <c r="F2" s="1001" t="s">
        <v>273</v>
      </c>
      <c r="G2" s="1005"/>
      <c r="H2" s="1005"/>
      <c r="I2" s="1010"/>
    </row>
    <row r="3" spans="1:11" ht="39" customHeight="1">
      <c r="A3" s="987"/>
      <c r="B3" s="991"/>
      <c r="C3" s="996" t="s">
        <v>297</v>
      </c>
      <c r="D3" s="996"/>
      <c r="E3" s="996"/>
      <c r="F3" s="1002" t="s">
        <v>274</v>
      </c>
      <c r="G3" s="124"/>
      <c r="H3" s="124"/>
      <c r="I3" s="996" t="s">
        <v>276</v>
      </c>
    </row>
    <row r="4" spans="1:11" ht="18" customHeight="1">
      <c r="A4" s="124"/>
      <c r="B4" s="206"/>
      <c r="C4" s="996" t="s">
        <v>94</v>
      </c>
      <c r="D4" s="996" t="s">
        <v>63</v>
      </c>
      <c r="E4" s="996" t="s">
        <v>97</v>
      </c>
      <c r="F4" s="996" t="s">
        <v>51</v>
      </c>
      <c r="G4" s="1001" t="s">
        <v>52</v>
      </c>
      <c r="H4" s="1001" t="s">
        <v>149</v>
      </c>
      <c r="I4" s="996" t="s">
        <v>51</v>
      </c>
      <c r="K4" s="852" t="s">
        <v>6</v>
      </c>
    </row>
    <row r="5" spans="1:11" ht="16.899999999999999" customHeight="1">
      <c r="A5" s="988" t="s">
        <v>278</v>
      </c>
      <c r="B5" s="178"/>
      <c r="C5" s="997">
        <v>0.27400000000000002</v>
      </c>
      <c r="D5" s="997">
        <v>0.2</v>
      </c>
      <c r="E5" s="997">
        <v>0.111</v>
      </c>
      <c r="F5" s="997">
        <v>7.0000000000000007e-002</v>
      </c>
      <c r="G5" s="997">
        <v>5.5e-002</v>
      </c>
      <c r="H5" s="1003" t="s">
        <v>74</v>
      </c>
      <c r="I5" s="1011" t="s">
        <v>279</v>
      </c>
      <c r="K5" s="45">
        <v>1</v>
      </c>
    </row>
    <row r="6" spans="1:11" ht="16.899999999999999" customHeight="1">
      <c r="A6" s="988" t="s">
        <v>201</v>
      </c>
      <c r="B6" s="178"/>
      <c r="C6" s="997">
        <v>0.2</v>
      </c>
      <c r="D6" s="997">
        <v>0.14599999999999999</v>
      </c>
      <c r="E6" s="997">
        <v>8.1000000000000003e-002</v>
      </c>
      <c r="F6" s="997">
        <v>7.0000000000000007e-002</v>
      </c>
      <c r="G6" s="997">
        <v>5.5e-002</v>
      </c>
      <c r="H6" s="1003" t="s">
        <v>74</v>
      </c>
      <c r="I6" s="1011" t="s">
        <v>279</v>
      </c>
      <c r="K6" s="45">
        <v>2</v>
      </c>
    </row>
    <row r="7" spans="1:11" ht="16.899999999999999" customHeight="1">
      <c r="A7" s="988" t="s">
        <v>111</v>
      </c>
      <c r="B7" s="178"/>
      <c r="C7" s="997">
        <v>0.27400000000000002</v>
      </c>
      <c r="D7" s="997">
        <v>0.2</v>
      </c>
      <c r="E7" s="997">
        <v>0.111</v>
      </c>
      <c r="F7" s="997">
        <v>7.0000000000000007e-002</v>
      </c>
      <c r="G7" s="997">
        <v>5.5e-002</v>
      </c>
      <c r="H7" s="1003" t="s">
        <v>74</v>
      </c>
      <c r="I7" s="1011" t="s">
        <v>279</v>
      </c>
      <c r="K7" s="45">
        <v>3</v>
      </c>
    </row>
    <row r="8" spans="1:11" ht="16.899999999999999" customHeight="1">
      <c r="A8" s="988" t="s">
        <v>281</v>
      </c>
      <c r="B8" s="178"/>
      <c r="C8" s="997">
        <v>0.23899999999999999</v>
      </c>
      <c r="D8" s="997">
        <v>0.17499999999999999</v>
      </c>
      <c r="E8" s="997">
        <v>9.7000000000000003e-002</v>
      </c>
      <c r="F8" s="997">
        <v>7.0000000000000007e-002</v>
      </c>
      <c r="G8" s="997">
        <v>5.5e-002</v>
      </c>
      <c r="H8" s="1003" t="s">
        <v>74</v>
      </c>
      <c r="I8" s="1011" t="s">
        <v>279</v>
      </c>
      <c r="K8" s="45">
        <v>4</v>
      </c>
    </row>
    <row r="9" spans="1:11" ht="16.899999999999999" customHeight="1">
      <c r="A9" s="988" t="s">
        <v>283</v>
      </c>
      <c r="B9" s="178"/>
      <c r="C9" s="997">
        <v>8.8999999999999996e-002</v>
      </c>
      <c r="D9" s="997">
        <v>6.5000000000000002e-002</v>
      </c>
      <c r="E9" s="997">
        <v>3.5999999999999997e-002</v>
      </c>
      <c r="F9" s="1003" t="s">
        <v>74</v>
      </c>
      <c r="G9" s="1003" t="s">
        <v>74</v>
      </c>
      <c r="H9" s="997">
        <v>6.0999999999999999e-002</v>
      </c>
      <c r="I9" s="1011" t="s">
        <v>202</v>
      </c>
      <c r="K9" s="45">
        <v>5</v>
      </c>
    </row>
    <row r="10" spans="1:11" ht="16.899999999999999" customHeight="1">
      <c r="A10" s="988" t="s">
        <v>167</v>
      </c>
      <c r="B10" s="178"/>
      <c r="C10" s="997">
        <v>4.3999999999999997e-002</v>
      </c>
      <c r="D10" s="997">
        <v>3.2000000000000001e-002</v>
      </c>
      <c r="E10" s="997">
        <v>1.7999999999999999e-002</v>
      </c>
      <c r="F10" s="997">
        <v>1.4e-002</v>
      </c>
      <c r="G10" s="997">
        <v>1.2999999999999999e-002</v>
      </c>
      <c r="H10" s="1003" t="s">
        <v>74</v>
      </c>
      <c r="I10" s="1011" t="s">
        <v>282</v>
      </c>
      <c r="K10" s="45">
        <v>6</v>
      </c>
    </row>
    <row r="11" spans="1:11" ht="16.899999999999999" customHeight="1">
      <c r="A11" s="988" t="s">
        <v>284</v>
      </c>
      <c r="B11" s="178"/>
      <c r="C11" s="997">
        <v>8.5999999999999993e-002</v>
      </c>
      <c r="D11" s="997">
        <v>6.3e-002</v>
      </c>
      <c r="E11" s="997">
        <v>3.5000000000000003e-002</v>
      </c>
      <c r="F11" s="1003" t="s">
        <v>74</v>
      </c>
      <c r="G11" s="1003" t="s">
        <v>74</v>
      </c>
      <c r="H11" s="1006">
        <v>2.1000000000000001e-002</v>
      </c>
      <c r="I11" s="1011" t="s">
        <v>202</v>
      </c>
      <c r="K11" s="45">
        <v>7</v>
      </c>
    </row>
    <row r="12" spans="1:11" ht="16.899999999999999" customHeight="1">
      <c r="A12" s="988" t="s">
        <v>358</v>
      </c>
      <c r="B12" s="178"/>
      <c r="C12" s="997">
        <v>8.5999999999999993e-002</v>
      </c>
      <c r="D12" s="997">
        <v>6.3e-002</v>
      </c>
      <c r="E12" s="997">
        <v>3.5000000000000003e-002</v>
      </c>
      <c r="F12" s="1003" t="s">
        <v>74</v>
      </c>
      <c r="G12" s="1003" t="s">
        <v>74</v>
      </c>
      <c r="H12" s="1006">
        <v>2.1000000000000001e-002</v>
      </c>
      <c r="I12" s="1011" t="s">
        <v>202</v>
      </c>
      <c r="K12" s="45">
        <v>8</v>
      </c>
    </row>
    <row r="13" spans="1:11" ht="16.899999999999999" customHeight="1">
      <c r="A13" s="988" t="s">
        <v>135</v>
      </c>
      <c r="B13" s="178"/>
      <c r="C13" s="997">
        <v>6.4000000000000001e-002</v>
      </c>
      <c r="D13" s="997">
        <v>4.7e-002</v>
      </c>
      <c r="E13" s="997">
        <v>2.5999999999999999e-002</v>
      </c>
      <c r="F13" s="997">
        <v>2.1000000000000001e-002</v>
      </c>
      <c r="G13" s="997">
        <v>1.9e-002</v>
      </c>
      <c r="H13" s="1003" t="s">
        <v>74</v>
      </c>
      <c r="I13" s="1011" t="s">
        <v>282</v>
      </c>
      <c r="K13" s="45">
        <v>9</v>
      </c>
    </row>
    <row r="14" spans="1:11" ht="16.899999999999999" customHeight="1">
      <c r="A14" s="988" t="s">
        <v>374</v>
      </c>
      <c r="B14" s="178"/>
      <c r="C14" s="997">
        <v>6.7000000000000004e-002</v>
      </c>
      <c r="D14" s="997">
        <v>4.9000000000000002e-002</v>
      </c>
      <c r="E14" s="997">
        <v>2.7e-002</v>
      </c>
      <c r="F14" s="997">
        <v>4.e-002</v>
      </c>
      <c r="G14" s="997">
        <v>3.5999999999999997e-002</v>
      </c>
      <c r="H14" s="1003" t="s">
        <v>74</v>
      </c>
      <c r="I14" s="1011" t="s">
        <v>282</v>
      </c>
      <c r="K14" s="45">
        <v>10</v>
      </c>
    </row>
    <row r="15" spans="1:11" ht="16.899999999999999" customHeight="1">
      <c r="A15" s="988" t="s">
        <v>287</v>
      </c>
      <c r="B15" s="178"/>
      <c r="C15" s="997">
        <v>6.7000000000000004e-002</v>
      </c>
      <c r="D15" s="997">
        <v>4.9000000000000002e-002</v>
      </c>
      <c r="E15" s="997">
        <v>2.7e-002</v>
      </c>
      <c r="F15" s="997">
        <v>4.e-002</v>
      </c>
      <c r="G15" s="997">
        <v>3.5999999999999997e-002</v>
      </c>
      <c r="H15" s="1003" t="s">
        <v>74</v>
      </c>
      <c r="I15" s="1011" t="s">
        <v>282</v>
      </c>
      <c r="K15" s="45">
        <v>11</v>
      </c>
    </row>
    <row r="16" spans="1:11" ht="16.899999999999999" customHeight="1">
      <c r="A16" s="988" t="s">
        <v>277</v>
      </c>
      <c r="B16" s="178"/>
      <c r="C16" s="997">
        <v>6.4000000000000001e-002</v>
      </c>
      <c r="D16" s="997">
        <v>4.7e-002</v>
      </c>
      <c r="E16" s="997">
        <v>2.5999999999999999e-002</v>
      </c>
      <c r="F16" s="997">
        <v>1.7000000000000001e-002</v>
      </c>
      <c r="G16" s="997">
        <v>1.4999999999999999e-002</v>
      </c>
      <c r="H16" s="1003" t="s">
        <v>74</v>
      </c>
      <c r="I16" s="1011" t="s">
        <v>282</v>
      </c>
      <c r="K16" s="45">
        <v>12</v>
      </c>
    </row>
    <row r="17" spans="1:9" ht="16.899999999999999" customHeight="1">
      <c r="A17" s="988" t="s">
        <v>197</v>
      </c>
      <c r="B17" s="178"/>
      <c r="C17" s="997">
        <v>5.7000000000000002e-002</v>
      </c>
      <c r="D17" s="997">
        <v>4.1000000000000002e-002</v>
      </c>
      <c r="E17" s="997">
        <v>2.3e-002</v>
      </c>
      <c r="F17" s="997">
        <v>1.7000000000000001e-002</v>
      </c>
      <c r="G17" s="997">
        <v>1.4999999999999999e-002</v>
      </c>
      <c r="H17" s="1003" t="s">
        <v>74</v>
      </c>
      <c r="I17" s="1011" t="s">
        <v>282</v>
      </c>
    </row>
    <row r="18" spans="1:9" ht="16.899999999999999" customHeight="1">
      <c r="A18" s="988" t="s">
        <v>206</v>
      </c>
      <c r="B18" s="178"/>
      <c r="C18" s="997">
        <v>5.3999999999999999e-002</v>
      </c>
      <c r="D18" s="997">
        <v>4.e-002</v>
      </c>
      <c r="E18" s="997">
        <v>2.1999999999999999e-002</v>
      </c>
      <c r="F18" s="997">
        <v>1.7000000000000001e-002</v>
      </c>
      <c r="G18" s="997">
        <v>1.4999999999999999e-002</v>
      </c>
      <c r="H18" s="1003" t="s">
        <v>74</v>
      </c>
      <c r="I18" s="1011" t="s">
        <v>282</v>
      </c>
    </row>
    <row r="19" spans="1:9" ht="16.899999999999999" customHeight="1">
      <c r="A19" s="988" t="s">
        <v>189</v>
      </c>
      <c r="B19" s="178"/>
      <c r="C19" s="997">
        <v>8.5999999999999993e-002</v>
      </c>
      <c r="D19" s="997">
        <v>6.3e-002</v>
      </c>
      <c r="E19" s="997">
        <v>3.5000000000000003e-002</v>
      </c>
      <c r="F19" s="997">
        <v>1.9e-002</v>
      </c>
      <c r="G19" s="997">
        <v>1.6e-002</v>
      </c>
      <c r="H19" s="1003" t="s">
        <v>74</v>
      </c>
      <c r="I19" s="1011" t="s">
        <v>282</v>
      </c>
    </row>
    <row r="20" spans="1:9" ht="16.899999999999999" customHeight="1">
      <c r="A20" s="988" t="s">
        <v>311</v>
      </c>
      <c r="B20" s="178"/>
      <c r="C20" s="997">
        <v>8.5999999999999993e-002</v>
      </c>
      <c r="D20" s="997">
        <v>6.3e-002</v>
      </c>
      <c r="E20" s="997">
        <v>3.5000000000000003e-002</v>
      </c>
      <c r="F20" s="997">
        <v>1.9e-002</v>
      </c>
      <c r="G20" s="997">
        <v>1.6e-002</v>
      </c>
      <c r="H20" s="1003" t="s">
        <v>74</v>
      </c>
      <c r="I20" s="1011" t="s">
        <v>282</v>
      </c>
    </row>
    <row r="21" spans="1:9" ht="16.899999999999999" customHeight="1">
      <c r="A21" s="988" t="s">
        <v>44</v>
      </c>
      <c r="B21" s="178"/>
      <c r="C21" s="997">
        <v>0.15</v>
      </c>
      <c r="D21" s="997">
        <v>0.11</v>
      </c>
      <c r="E21" s="997">
        <v>6.0999999999999999e-002</v>
      </c>
      <c r="F21" s="997">
        <v>1.9e-002</v>
      </c>
      <c r="G21" s="997">
        <v>1.6e-002</v>
      </c>
      <c r="H21" s="1003" t="s">
        <v>74</v>
      </c>
      <c r="I21" s="1011" t="s">
        <v>282</v>
      </c>
    </row>
    <row r="22" spans="1:9" ht="16.899999999999999" customHeight="1">
      <c r="A22" s="988" t="s">
        <v>289</v>
      </c>
      <c r="B22" s="178"/>
      <c r="C22" s="997">
        <v>8.1000000000000003e-002</v>
      </c>
      <c r="D22" s="997">
        <v>5.8999999999999997e-002</v>
      </c>
      <c r="E22" s="997">
        <v>3.3000000000000002e-002</v>
      </c>
      <c r="F22" s="997">
        <v>1.2999999999999999e-002</v>
      </c>
      <c r="G22" s="997">
        <v>1.e-002</v>
      </c>
      <c r="H22" s="1003" t="s">
        <v>74</v>
      </c>
      <c r="I22" s="1011" t="s">
        <v>282</v>
      </c>
    </row>
    <row r="23" spans="1:9" ht="16.899999999999999" customHeight="1">
      <c r="A23" s="988" t="s">
        <v>290</v>
      </c>
      <c r="B23" s="178"/>
      <c r="C23" s="997">
        <v>0.126</v>
      </c>
      <c r="D23" s="997">
        <v>9.1999999999999998e-002</v>
      </c>
      <c r="E23" s="997">
        <v>5.0999999999999997e-002</v>
      </c>
      <c r="F23" s="997">
        <v>1.2999999999999999e-002</v>
      </c>
      <c r="G23" s="997">
        <v>1.e-002</v>
      </c>
      <c r="H23" s="1003" t="s">
        <v>74</v>
      </c>
      <c r="I23" s="1011" t="s">
        <v>282</v>
      </c>
    </row>
    <row r="24" spans="1:9" ht="16.899999999999999" customHeight="1">
      <c r="A24" s="988" t="s">
        <v>291</v>
      </c>
      <c r="B24" s="178"/>
      <c r="C24" s="997">
        <v>8.4000000000000005e-002</v>
      </c>
      <c r="D24" s="997">
        <v>6.0999999999999999e-002</v>
      </c>
      <c r="E24" s="997">
        <v>3.4000000000000002e-002</v>
      </c>
      <c r="F24" s="997">
        <v>1.2999999999999999e-002</v>
      </c>
      <c r="G24" s="997">
        <v>1.e-002</v>
      </c>
      <c r="H24" s="1003" t="s">
        <v>74</v>
      </c>
      <c r="I24" s="1011" t="s">
        <v>282</v>
      </c>
    </row>
    <row r="25" spans="1:9" ht="16.899999999999999" customHeight="1">
      <c r="A25" s="988" t="s">
        <v>292</v>
      </c>
      <c r="B25" s="178"/>
      <c r="C25" s="997">
        <v>8.1000000000000003e-002</v>
      </c>
      <c r="D25" s="997">
        <v>5.8999999999999997e-002</v>
      </c>
      <c r="E25" s="997">
        <v>3.3000000000000002e-002</v>
      </c>
      <c r="F25" s="1003" t="s">
        <v>74</v>
      </c>
      <c r="G25" s="1003" t="s">
        <v>74</v>
      </c>
      <c r="H25" s="997">
        <v>1.0999999999999999e-002</v>
      </c>
      <c r="I25" s="1011" t="s">
        <v>202</v>
      </c>
    </row>
    <row r="26" spans="1:9" ht="16.899999999999999" customHeight="1">
      <c r="A26" s="988" t="s">
        <v>294</v>
      </c>
      <c r="B26" s="178"/>
      <c r="C26" s="997">
        <v>8.1000000000000003e-002</v>
      </c>
      <c r="D26" s="997">
        <v>5.8999999999999997e-002</v>
      </c>
      <c r="E26" s="997">
        <v>3.3000000000000002e-002</v>
      </c>
      <c r="F26" s="1003" t="s">
        <v>74</v>
      </c>
      <c r="G26" s="1003" t="s">
        <v>74</v>
      </c>
      <c r="H26" s="997">
        <v>1.0999999999999999e-002</v>
      </c>
      <c r="I26" s="1011" t="s">
        <v>202</v>
      </c>
    </row>
    <row r="27" spans="1:9" ht="16.899999999999999" customHeight="1">
      <c r="A27" s="988" t="s">
        <v>295</v>
      </c>
      <c r="B27" s="178"/>
      <c r="C27" s="997">
        <v>9.9000000000000005e-002</v>
      </c>
      <c r="D27" s="997">
        <v>7.1999999999999995e-002</v>
      </c>
      <c r="E27" s="997">
        <v>4.e-002</v>
      </c>
      <c r="F27" s="997">
        <v>4.2999999999999997e-002</v>
      </c>
      <c r="G27" s="997">
        <v>3.9e-002</v>
      </c>
      <c r="H27" s="1003" t="s">
        <v>74</v>
      </c>
      <c r="I27" s="1011" t="s">
        <v>282</v>
      </c>
    </row>
    <row r="28" spans="1:9" ht="16.899999999999999" customHeight="1">
      <c r="A28" s="989" t="s">
        <v>296</v>
      </c>
      <c r="B28" s="992"/>
      <c r="C28" s="998">
        <v>7.9000000000000001e-002</v>
      </c>
      <c r="D28" s="998">
        <v>5.8000000000000003e-002</v>
      </c>
      <c r="E28" s="998">
        <v>3.2000000000000001e-002</v>
      </c>
      <c r="F28" s="998">
        <v>4.2999999999999997e-002</v>
      </c>
      <c r="G28" s="998">
        <v>3.9e-002</v>
      </c>
      <c r="H28" s="1007" t="s">
        <v>74</v>
      </c>
      <c r="I28" s="1012" t="s">
        <v>282</v>
      </c>
    </row>
    <row r="29" spans="1:9" s="716" customFormat="1" ht="17.100000000000001" customHeight="1">
      <c r="A29" s="990" t="s">
        <v>381</v>
      </c>
      <c r="B29" s="993"/>
      <c r="C29" s="999">
        <v>6.1000000000000006e-002</v>
      </c>
      <c r="D29" s="999">
        <v>4.4000000000000004e-002</v>
      </c>
      <c r="E29" s="999">
        <v>2.5000000000000001e-002</v>
      </c>
      <c r="F29" s="1004" t="s">
        <v>74</v>
      </c>
      <c r="G29" s="1004" t="s">
        <v>74</v>
      </c>
      <c r="H29" s="1008">
        <v>1.7000000000000001e-002</v>
      </c>
      <c r="I29" s="1013" t="s">
        <v>202</v>
      </c>
    </row>
    <row r="30" spans="1:9" s="716" customFormat="1" ht="17.100000000000001" customHeight="1">
      <c r="A30" s="988" t="s">
        <v>382</v>
      </c>
      <c r="B30" s="994"/>
      <c r="C30" s="1000">
        <v>6.8000000000000005e-002</v>
      </c>
      <c r="D30" s="1000">
        <v>5.e-002</v>
      </c>
      <c r="E30" s="1000">
        <v>2.8000000000000001e-002</v>
      </c>
      <c r="F30" s="1003" t="s">
        <v>74</v>
      </c>
      <c r="G30" s="1003" t="s">
        <v>74</v>
      </c>
      <c r="H30" s="1009">
        <v>2.5999999999999999e-002</v>
      </c>
      <c r="I30" s="1011" t="s">
        <v>202</v>
      </c>
    </row>
    <row r="31" spans="1:9" s="716" customFormat="1" ht="17.100000000000001" customHeight="1">
      <c r="A31" s="988" t="s">
        <v>383</v>
      </c>
      <c r="B31" s="994"/>
      <c r="C31" s="1000">
        <v>6.8000000000000005e-002</v>
      </c>
      <c r="D31" s="1000">
        <v>5.e-002</v>
      </c>
      <c r="E31" s="1000">
        <v>2.8000000000000001e-002</v>
      </c>
      <c r="F31" s="1003" t="s">
        <v>74</v>
      </c>
      <c r="G31" s="1003" t="s">
        <v>74</v>
      </c>
      <c r="H31" s="1009">
        <v>2.5999999999999999e-002</v>
      </c>
      <c r="I31" s="1011" t="s">
        <v>202</v>
      </c>
    </row>
    <row r="32" spans="1:9" s="716" customFormat="1" ht="17.100000000000001" customHeight="1">
      <c r="A32" s="988" t="s">
        <v>384</v>
      </c>
      <c r="B32" s="994"/>
      <c r="C32" s="1000">
        <v>6.7000000000000004e-002</v>
      </c>
      <c r="D32" s="1000">
        <v>4.9000000000000002e-002</v>
      </c>
      <c r="E32" s="1000">
        <v>2.7e-002</v>
      </c>
      <c r="F32" s="1003" t="s">
        <v>74</v>
      </c>
      <c r="G32" s="1003" t="s">
        <v>74</v>
      </c>
      <c r="H32" s="1009">
        <v>1.7999999999999999e-002</v>
      </c>
      <c r="I32" s="1011" t="s">
        <v>202</v>
      </c>
    </row>
    <row r="33" spans="1:9" s="716" customFormat="1" ht="17.100000000000001" customHeight="1">
      <c r="A33" s="988" t="s">
        <v>385</v>
      </c>
      <c r="B33" s="994"/>
      <c r="C33" s="1000">
        <v>6.5000000000000002e-002</v>
      </c>
      <c r="D33" s="1000">
        <v>4.7e-002</v>
      </c>
      <c r="E33" s="1000">
        <v>2.6000000000000002e-002</v>
      </c>
      <c r="F33" s="1003" t="s">
        <v>74</v>
      </c>
      <c r="G33" s="1003" t="s">
        <v>74</v>
      </c>
      <c r="H33" s="1009">
        <v>1.7999999999999999e-002</v>
      </c>
      <c r="I33" s="1011" t="s">
        <v>202</v>
      </c>
    </row>
    <row r="34" spans="1:9" s="716" customFormat="1" ht="17.100000000000001" customHeight="1">
      <c r="A34" s="988" t="s">
        <v>191</v>
      </c>
      <c r="B34" s="994"/>
      <c r="C34" s="1000">
        <v>6.4000000000000001e-002</v>
      </c>
      <c r="D34" s="1000">
        <v>4.7e-002</v>
      </c>
      <c r="E34" s="1000">
        <v>2.6000000000000002e-002</v>
      </c>
      <c r="F34" s="1003" t="s">
        <v>74</v>
      </c>
      <c r="G34" s="1003" t="s">
        <v>74</v>
      </c>
      <c r="H34" s="1009">
        <v>1.7999999999999999e-002</v>
      </c>
      <c r="I34" s="1011" t="s">
        <v>202</v>
      </c>
    </row>
  </sheetData>
  <mergeCells count="5">
    <mergeCell ref="C2:E2"/>
    <mergeCell ref="F2:I2"/>
    <mergeCell ref="C3:E3"/>
    <mergeCell ref="F3:H3"/>
    <mergeCell ref="A2:B4"/>
  </mergeCells>
  <phoneticPr fontId="20"/>
  <pageMargins left="0.74803149606299213" right="0.74803149606299213" top="0.74803149606299213" bottom="0.51181102362204722" header="0.51181102362204722" footer="0.2755905511811023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別紙様式2-1 計画書_総括表</vt:lpstr>
      <vt:lpstr>別紙様式2-2 個表_処遇</vt:lpstr>
      <vt:lpstr>別紙様式2-3 個表_特定</vt:lpstr>
      <vt:lpstr>届出書</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倉田 聖慈(kurata-seiji)</dc:creator>
  <cp:lastModifiedBy>shidokansa072</cp:lastModifiedBy>
  <cp:lastPrinted>2023-03-23T07:10:18Z</cp:lastPrinted>
  <dcterms:created xsi:type="dcterms:W3CDTF">2020-02-21T08:37:11Z</dcterms:created>
  <dcterms:modified xsi:type="dcterms:W3CDTF">2023-03-31T08:20:59Z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2023-03-31T08:20:59Z</vt:filetime>
  </property>
</Properties>
</file>