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hokensoumu027\Desktop\"/>
    </mc:Choice>
  </mc:AlternateContent>
  <xr:revisionPtr revIDLastSave="0" documentId="8_{1AF537E2-5668-4661-80C3-EB7528CD44FC}" xr6:coauthVersionLast="47" xr6:coauthVersionMax="47" xr10:uidLastSave="{00000000-0000-0000-0000-000000000000}"/>
  <bookViews>
    <workbookView xWindow="165" yWindow="150" windowWidth="20325" windowHeight="1065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<sst xmlns="http://schemas.openxmlformats.org/spreadsheetml/2006/main" count="4441" uniqueCount="2102">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</sst>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3"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7" y="4144040"/>
              <a:chExt cx="206654" cy="41111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7" y="414404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2" y="4815822"/>
              <a:chExt cx="252333"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2"/>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50"/>
                <a:ext cx="24955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5" y="564831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5" y="582358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7"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7"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44" t="s">
        <v>1</v>
      </c>
      <c r="AB1" s="244"/>
      <c r="AC1" s="244"/>
      <c r="AD1" s="219" t="str">
        <f>IF(G5="","",G5)</f>
        <v>札幌市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1985</v>
      </c>
      <c r="C4" s="246"/>
      <c r="D4" s="246"/>
      <c r="E4" s="246"/>
      <c r="F4" s="246"/>
      <c r="G4" s="246" t="s">
        <v>3</v>
      </c>
      <c r="H4" s="246"/>
      <c r="I4" s="246"/>
      <c r="J4" s="246"/>
      <c r="K4" s="246"/>
      <c r="L4" s="246"/>
      <c r="M4" s="246"/>
      <c r="N4" s="300" t="s">
        <v>4</v>
      </c>
      <c r="O4" s="300"/>
      <c r="P4" s="300"/>
      <c r="Q4" s="300"/>
      <c r="R4" s="300"/>
      <c r="S4" s="300"/>
      <c r="T4" s="315" t="s">
        <v>1984</v>
      </c>
      <c r="U4" s="315"/>
      <c r="V4" s="315"/>
      <c r="W4" s="300" t="s">
        <v>2062</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t="s">
        <v>7</v>
      </c>
      <c r="C5" s="245"/>
      <c r="D5" s="245"/>
      <c r="E5" s="245"/>
      <c r="F5" s="245"/>
      <c r="G5" s="318" t="s">
        <v>2010</v>
      </c>
      <c r="H5" s="318"/>
      <c r="I5" s="318"/>
      <c r="J5" s="318"/>
      <c r="K5" s="318"/>
      <c r="L5" s="318"/>
      <c r="M5" s="318"/>
      <c r="N5" s="314" t="s">
        <v>116</v>
      </c>
      <c r="O5" s="314"/>
      <c r="P5" s="314"/>
      <c r="Q5" s="314" t="s">
        <v>117</v>
      </c>
      <c r="R5" s="314"/>
      <c r="S5" s="314"/>
      <c r="T5" s="316">
        <f>IF(AC5="","",IFERROR(INDEX(【参考】数式用2!$G$3:$I$451,MATCH(Q5,【参考】数式用2!$F$3:$F$451,0),MATCH(VLOOKUP(AC5,【参考】数式用2!$J$2:$K$26,2,FALSE),【参考】数式用2!$G$2:$I$2,0)),10))</f>
        <v>10.210000000000001</v>
      </c>
      <c r="U5" s="317"/>
      <c r="V5" s="317"/>
      <c r="W5" s="301">
        <v>225000</v>
      </c>
      <c r="X5" s="301"/>
      <c r="Y5" s="301"/>
      <c r="Z5" s="301"/>
      <c r="AA5" s="301"/>
      <c r="AB5" s="301"/>
      <c r="AC5" s="302" t="s">
        <v>119</v>
      </c>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2059</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10</v>
      </c>
      <c r="C8" s="248"/>
      <c r="D8" s="248"/>
      <c r="E8" s="248"/>
      <c r="F8" s="249"/>
      <c r="G8" s="253" t="s">
        <v>2014</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1" t="s">
        <v>1986</v>
      </c>
      <c r="V8" s="321"/>
      <c r="W8" s="321"/>
      <c r="X8" s="322"/>
      <c r="Y8" s="61"/>
      <c r="Z8" s="311" t="s">
        <v>91</v>
      </c>
      <c r="AA8" s="312"/>
      <c r="AB8" s="313"/>
      <c r="AC8" s="62"/>
      <c r="AD8" s="306" t="s">
        <v>92</v>
      </c>
      <c r="AE8" s="306"/>
      <c r="AF8" s="307"/>
      <c r="AM8" s="303">
        <v>1</v>
      </c>
      <c r="AN8" s="279" t="s">
        <v>2082</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2012</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3"/>
      <c r="Y9" s="308">
        <f>IFERROR(IF(AM8=1,VLOOKUP(AC5,【参考】数式用!$A$5:$N$27,13,FALSE),""),"")</f>
        <v>0.182</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12</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6.95" customHeight="1">
      <c r="B12" s="347" t="s">
        <v>66</v>
      </c>
      <c r="C12" s="348"/>
      <c r="D12" s="348"/>
      <c r="E12" s="348"/>
      <c r="F12" s="348"/>
      <c r="G12" s="348"/>
      <c r="H12" s="348"/>
      <c r="I12" s="348"/>
      <c r="J12" s="348"/>
      <c r="K12" s="348"/>
      <c r="L12" s="348"/>
      <c r="M12" s="349"/>
      <c r="N12" s="288">
        <f>IFERROR(IF(AM8&lt;&gt;0,T104+Y104,"先に新加算の区分を選択"),"")</f>
        <v>4920704</v>
      </c>
      <c r="O12" s="289"/>
      <c r="P12" s="289"/>
      <c r="Q12" s="289"/>
      <c r="R12" s="290"/>
      <c r="S12" s="297" t="s">
        <v>13</v>
      </c>
      <c r="T12" s="346" t="s">
        <v>14</v>
      </c>
      <c r="U12" s="260" t="s">
        <v>15</v>
      </c>
      <c r="V12" s="54"/>
      <c r="W12" s="54"/>
      <c r="X12" s="54"/>
      <c r="Y12" s="54"/>
      <c r="Z12" s="54"/>
      <c r="AA12" s="54"/>
      <c r="AB12" s="54"/>
      <c r="AC12" s="54"/>
      <c r="AD12" s="54"/>
      <c r="AE12" s="54"/>
      <c r="AM12" s="63"/>
      <c r="BL12" s="56"/>
      <c r="BM12" s="56"/>
    </row>
    <row r="13" spans="2:65" s="50" customFormat="1" ht="6.95"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6.95"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2003</v>
      </c>
      <c r="X14" s="305"/>
      <c r="Y14" s="305"/>
      <c r="Z14" s="305"/>
      <c r="AA14" s="305"/>
      <c r="AB14" s="305"/>
      <c r="AC14" s="305"/>
      <c r="AD14" s="63"/>
      <c r="AE14" s="54"/>
      <c r="AF14" s="54"/>
      <c r="AG14" s="54"/>
      <c r="AH14" s="54"/>
      <c r="AI14" s="54"/>
      <c r="AJ14" s="54"/>
      <c r="AK14" s="326" t="str">
        <f>IFERROR(IF(N15="","",IF(N15&gt;=N12,"○","×")),"")</f>
        <v>○</v>
      </c>
      <c r="AM14" s="63"/>
      <c r="AN14" s="279" t="s">
        <v>2077</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6.95" customHeight="1" thickBot="1">
      <c r="B15" s="347" t="s">
        <v>67</v>
      </c>
      <c r="C15" s="348"/>
      <c r="D15" s="348"/>
      <c r="E15" s="348"/>
      <c r="F15" s="348"/>
      <c r="G15" s="348"/>
      <c r="H15" s="348"/>
      <c r="I15" s="348"/>
      <c r="J15" s="348"/>
      <c r="K15" s="348"/>
      <c r="L15" s="348"/>
      <c r="M15" s="349"/>
      <c r="N15" s="337">
        <v>5000000</v>
      </c>
      <c r="O15" s="338"/>
      <c r="P15" s="338"/>
      <c r="Q15" s="338"/>
      <c r="R15" s="339"/>
      <c r="S15" s="297" t="s">
        <v>13</v>
      </c>
      <c r="T15" s="346" t="s">
        <v>14</v>
      </c>
      <c r="U15" s="260" t="s">
        <v>16</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6.95"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8" t="s">
        <v>2073</v>
      </c>
      <c r="C18" s="329"/>
      <c r="D18" s="329"/>
      <c r="E18" s="329"/>
      <c r="F18" s="329"/>
      <c r="G18" s="329"/>
      <c r="H18" s="329"/>
      <c r="I18" s="329"/>
      <c r="J18" s="329"/>
      <c r="K18" s="329"/>
      <c r="L18" s="329"/>
      <c r="M18" s="330"/>
      <c r="N18" s="356">
        <f>IFERROR(ROUNDDOWN(ROUNDDOWN(ROUND(W5*VLOOKUP(AC5,【参考】数式用!$A$5:$N$27,14,FALSE),0)*T5,0)*AD107*0.5,0),"")</f>
        <v>1665505</v>
      </c>
      <c r="O18" s="357"/>
      <c r="P18" s="357"/>
      <c r="Q18" s="357"/>
      <c r="R18" s="358"/>
      <c r="S18" s="297" t="s">
        <v>13</v>
      </c>
      <c r="T18" s="346" t="s">
        <v>14</v>
      </c>
      <c r="U18" s="260" t="s">
        <v>17</v>
      </c>
      <c r="V18" s="54"/>
      <c r="W18" s="64"/>
      <c r="X18" s="64"/>
      <c r="Y18" s="64"/>
      <c r="Z18" s="64"/>
      <c r="AA18" s="64"/>
      <c r="AB18" s="64"/>
      <c r="AC18" s="64"/>
      <c r="AD18" s="222" t="s">
        <v>2005</v>
      </c>
      <c r="AE18" s="223"/>
      <c r="AF18" s="223"/>
      <c r="AG18" s="223"/>
      <c r="AH18" s="223"/>
      <c r="AI18" s="223"/>
      <c r="AJ18" s="223"/>
      <c r="AK18" s="224"/>
      <c r="AL18" s="54"/>
      <c r="AM18" s="63"/>
      <c r="BL18" s="56"/>
      <c r="BM18" s="56"/>
    </row>
    <row r="19" spans="2:65" s="50" customFormat="1" ht="6.95"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2004</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8" t="s">
        <v>2074</v>
      </c>
      <c r="C21" s="329"/>
      <c r="D21" s="329"/>
      <c r="E21" s="329"/>
      <c r="F21" s="329"/>
      <c r="G21" s="329"/>
      <c r="H21" s="329"/>
      <c r="I21" s="329"/>
      <c r="J21" s="329"/>
      <c r="K21" s="329"/>
      <c r="L21" s="329"/>
      <c r="M21" s="330"/>
      <c r="N21" s="337">
        <v>1750000</v>
      </c>
      <c r="O21" s="338"/>
      <c r="P21" s="338"/>
      <c r="Q21" s="338"/>
      <c r="R21" s="339"/>
      <c r="S21" s="297" t="s">
        <v>13</v>
      </c>
      <c r="T21" s="346" t="s">
        <v>14</v>
      </c>
      <c r="U21" s="260" t="s">
        <v>90</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2078</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5" t="s">
        <v>2017</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2079</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106</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62</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63</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64</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102</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21">
        <v>6</v>
      </c>
      <c r="F58" s="422"/>
      <c r="G58" s="86" t="s">
        <v>51</v>
      </c>
      <c r="H58" s="421" t="s">
        <v>52</v>
      </c>
      <c r="I58" s="422"/>
      <c r="J58" s="86" t="s">
        <v>53</v>
      </c>
      <c r="K58" s="421" t="s">
        <v>52</v>
      </c>
      <c r="L58" s="422"/>
      <c r="M58" s="86" t="s">
        <v>54</v>
      </c>
      <c r="N58" s="82"/>
      <c r="O58" s="423" t="s">
        <v>55</v>
      </c>
      <c r="P58" s="423"/>
      <c r="Q58" s="423"/>
      <c r="R58" s="424" t="s">
        <v>61</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8" t="s">
        <v>56</v>
      </c>
      <c r="P59" s="368"/>
      <c r="Q59" s="368"/>
      <c r="R59" s="378" t="s">
        <v>57</v>
      </c>
      <c r="S59" s="378"/>
      <c r="T59" s="367" t="s">
        <v>58</v>
      </c>
      <c r="U59" s="367"/>
      <c r="V59" s="367"/>
      <c r="W59" s="367"/>
      <c r="X59" s="367"/>
      <c r="Y59" s="379" t="s">
        <v>59</v>
      </c>
      <c r="Z59" s="379"/>
      <c r="AA59" s="367" t="s">
        <v>60</v>
      </c>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300" t="s">
        <v>55</v>
      </c>
      <c r="C63" s="300"/>
      <c r="D63" s="300"/>
      <c r="E63" s="369" t="s">
        <v>1988</v>
      </c>
      <c r="F63" s="369"/>
      <c r="G63" s="369"/>
      <c r="H63" s="370" t="s">
        <v>1989</v>
      </c>
      <c r="I63" s="370"/>
      <c r="J63" s="370"/>
      <c r="K63" s="370"/>
      <c r="L63" s="370"/>
      <c r="M63" s="370"/>
      <c r="N63" s="370"/>
      <c r="O63" s="370"/>
      <c r="P63" s="370"/>
      <c r="Q63" s="370"/>
      <c r="R63" s="300" t="s">
        <v>1990</v>
      </c>
      <c r="S63" s="300"/>
      <c r="T63" s="300"/>
      <c r="U63" s="94" t="s">
        <v>1991</v>
      </c>
      <c r="V63" s="371">
        <v>100</v>
      </c>
      <c r="W63" s="371"/>
      <c r="X63" s="95" t="s">
        <v>1992</v>
      </c>
      <c r="Y63" s="371">
        <v>1234</v>
      </c>
      <c r="Z63" s="377"/>
      <c r="AG63" s="59"/>
      <c r="AH63" s="59"/>
      <c r="AI63" s="59"/>
      <c r="AK63" s="75" t="str">
        <f>IFERROR(IF(AND(H63&lt;&gt;"",V63&lt;&gt;"",Y63&lt;&gt;"",U64&lt;&gt;"",U66&lt;&gt;"",U67&lt;&gt;"",AF66&lt;&gt;"",AF67&lt;&gt;""),"○","×"),"")</f>
        <v>○</v>
      </c>
      <c r="AM63" s="63"/>
    </row>
    <row r="64" spans="2:41">
      <c r="B64" s="300"/>
      <c r="C64" s="300"/>
      <c r="D64" s="300"/>
      <c r="E64" s="372" t="s">
        <v>1993</v>
      </c>
      <c r="F64" s="372"/>
      <c r="G64" s="372"/>
      <c r="H64" s="373" t="str">
        <f>IF(R58="","",R58)</f>
        <v>○○ケアサービス</v>
      </c>
      <c r="I64" s="373"/>
      <c r="J64" s="373"/>
      <c r="K64" s="373"/>
      <c r="L64" s="373"/>
      <c r="M64" s="373"/>
      <c r="N64" s="373"/>
      <c r="O64" s="373"/>
      <c r="P64" s="373"/>
      <c r="Q64" s="373"/>
      <c r="R64" s="300"/>
      <c r="S64" s="300"/>
      <c r="T64" s="300"/>
      <c r="U64" s="374" t="s">
        <v>2035</v>
      </c>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1994</v>
      </c>
      <c r="C66" s="300"/>
      <c r="D66" s="300"/>
      <c r="E66" s="300" t="s">
        <v>57</v>
      </c>
      <c r="F66" s="300"/>
      <c r="G66" s="300"/>
      <c r="H66" s="381" t="str">
        <f>IF(T59="","",T59)</f>
        <v>代表取締役</v>
      </c>
      <c r="I66" s="381"/>
      <c r="J66" s="381"/>
      <c r="K66" s="381"/>
      <c r="L66" s="381"/>
      <c r="M66" s="381"/>
      <c r="N66" s="381"/>
      <c r="O66" s="300" t="s">
        <v>1995</v>
      </c>
      <c r="P66" s="300"/>
      <c r="Q66" s="300"/>
      <c r="R66" s="369" t="s">
        <v>1988</v>
      </c>
      <c r="S66" s="369"/>
      <c r="T66" s="369"/>
      <c r="U66" s="404" t="s">
        <v>1996</v>
      </c>
      <c r="V66" s="404"/>
      <c r="W66" s="404"/>
      <c r="X66" s="404"/>
      <c r="Y66" s="404"/>
      <c r="Z66" s="404"/>
      <c r="AA66" s="404"/>
      <c r="AB66" s="405" t="s">
        <v>1997</v>
      </c>
      <c r="AC66" s="406"/>
      <c r="AD66" s="406"/>
      <c r="AE66" s="407"/>
      <c r="AF66" s="408" t="s">
        <v>1998</v>
      </c>
      <c r="AG66" s="408"/>
      <c r="AH66" s="408"/>
      <c r="AI66" s="408"/>
      <c r="AJ66" s="408"/>
      <c r="AK66" s="408"/>
      <c r="AM66" s="63"/>
    </row>
    <row r="67" spans="2:39">
      <c r="B67" s="300"/>
      <c r="C67" s="300"/>
      <c r="D67" s="300"/>
      <c r="E67" s="300" t="s">
        <v>59</v>
      </c>
      <c r="F67" s="300"/>
      <c r="G67" s="300"/>
      <c r="H67" s="409" t="str">
        <f t="shared" ref="H67" si="0">IF(AA59="","",AA59)</f>
        <v>厚労 花子</v>
      </c>
      <c r="I67" s="409"/>
      <c r="J67" s="409"/>
      <c r="K67" s="409"/>
      <c r="L67" s="409"/>
      <c r="M67" s="409"/>
      <c r="N67" s="409"/>
      <c r="O67" s="300"/>
      <c r="P67" s="300"/>
      <c r="Q67" s="300"/>
      <c r="R67" s="372" t="s">
        <v>59</v>
      </c>
      <c r="S67" s="372"/>
      <c r="T67" s="372"/>
      <c r="U67" s="410" t="s">
        <v>1999</v>
      </c>
      <c r="V67" s="410"/>
      <c r="W67" s="410"/>
      <c r="X67" s="410"/>
      <c r="Y67" s="410"/>
      <c r="Z67" s="410"/>
      <c r="AA67" s="410"/>
      <c r="AB67" s="405" t="s">
        <v>2000</v>
      </c>
      <c r="AC67" s="406"/>
      <c r="AD67" s="406"/>
      <c r="AE67" s="407"/>
      <c r="AF67" s="380" t="s">
        <v>2001</v>
      </c>
      <c r="AG67" s="380"/>
      <c r="AH67" s="380"/>
      <c r="AI67" s="380"/>
      <c r="AJ67" s="380"/>
      <c r="AK67" s="380"/>
      <c r="AM67" s="63"/>
    </row>
    <row r="68" spans="2:39">
      <c r="AM68" s="63"/>
    </row>
    <row r="69" spans="2:39" ht="29.25" customHeight="1" thickBot="1">
      <c r="B69" s="365" t="s">
        <v>2075</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4.25" thickBot="1">
      <c r="B70" s="425" t="s">
        <v>19</v>
      </c>
      <c r="C70" s="426"/>
      <c r="D70" s="426"/>
      <c r="E70" s="427"/>
      <c r="F70" s="428" t="s">
        <v>20</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4" t="s">
        <v>21</v>
      </c>
      <c r="C71" s="395"/>
      <c r="D71" s="395"/>
      <c r="E71" s="395"/>
      <c r="F71" s="101"/>
      <c r="G71" s="431" t="s">
        <v>22</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396"/>
      <c r="C72" s="397"/>
      <c r="D72" s="397"/>
      <c r="E72" s="397"/>
      <c r="F72" s="102"/>
      <c r="G72" s="436" t="s">
        <v>23</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396"/>
      <c r="C73" s="397"/>
      <c r="D73" s="397"/>
      <c r="E73" s="397"/>
      <c r="F73" s="102"/>
      <c r="G73" s="436" t="s">
        <v>24</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398"/>
      <c r="C74" s="399"/>
      <c r="D74" s="399"/>
      <c r="E74" s="399"/>
      <c r="F74" s="104"/>
      <c r="G74" s="438" t="s">
        <v>25</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4" t="s">
        <v>26</v>
      </c>
      <c r="C75" s="395"/>
      <c r="D75" s="395"/>
      <c r="E75" s="395"/>
      <c r="F75" s="106"/>
      <c r="G75" s="435" t="s">
        <v>27</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396"/>
      <c r="C76" s="397"/>
      <c r="D76" s="397"/>
      <c r="E76" s="397"/>
      <c r="F76" s="102"/>
      <c r="G76" s="436" t="s">
        <v>28</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396"/>
      <c r="C77" s="397"/>
      <c r="D77" s="397"/>
      <c r="E77" s="397"/>
      <c r="F77" s="102"/>
      <c r="G77" s="436" t="s">
        <v>29</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398"/>
      <c r="C78" s="399"/>
      <c r="D78" s="399"/>
      <c r="E78" s="399"/>
      <c r="F78" s="109"/>
      <c r="G78" s="437" t="s">
        <v>30</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4" t="s">
        <v>31</v>
      </c>
      <c r="C79" s="395"/>
      <c r="D79" s="395"/>
      <c r="E79" s="395"/>
      <c r="F79" s="110"/>
      <c r="G79" s="435" t="s">
        <v>32</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396"/>
      <c r="C80" s="397"/>
      <c r="D80" s="397"/>
      <c r="E80" s="397"/>
      <c r="F80" s="102"/>
      <c r="G80" s="436" t="s">
        <v>33</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396"/>
      <c r="C81" s="397"/>
      <c r="D81" s="397"/>
      <c r="E81" s="397"/>
      <c r="F81" s="102"/>
      <c r="G81" s="436" t="s">
        <v>34</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8" t="b">
        <v>0</v>
      </c>
    </row>
    <row r="83" spans="2:39" ht="24.75" customHeight="1">
      <c r="B83" s="394" t="s">
        <v>36</v>
      </c>
      <c r="C83" s="395"/>
      <c r="D83" s="395"/>
      <c r="E83" s="395"/>
      <c r="F83" s="106"/>
      <c r="G83" s="433" t="s">
        <v>37</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8"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8"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4"/>
      <c r="AM86" s="218"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8"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8"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8"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8"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8"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8"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8" t="b">
        <v>0</v>
      </c>
    </row>
    <row r="94" spans="2:39" ht="14.25" customHeight="1" thickBot="1">
      <c r="B94" s="398"/>
      <c r="C94" s="399"/>
      <c r="D94" s="399"/>
      <c r="E94" s="399"/>
      <c r="F94" s="113"/>
      <c r="G94" s="403" t="s">
        <v>50</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8" t="b">
        <v>0</v>
      </c>
    </row>
    <row r="95" spans="2:39" ht="9.9499999999999993" customHeight="1" thickBot="1"/>
    <row r="96" spans="2:39" ht="24.95" customHeight="1">
      <c r="B96" s="234" t="s">
        <v>2076</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2068</v>
      </c>
      <c r="E97" s="220"/>
      <c r="F97" s="49">
        <v>6</v>
      </c>
      <c r="G97" s="117" t="s">
        <v>2061</v>
      </c>
      <c r="H97" s="49">
        <v>4</v>
      </c>
      <c r="I97" s="117" t="s">
        <v>2060</v>
      </c>
      <c r="J97" s="220" t="s">
        <v>2069</v>
      </c>
      <c r="K97" s="220"/>
      <c r="L97" s="220"/>
      <c r="M97" s="49">
        <v>7</v>
      </c>
      <c r="N97" s="117" t="s">
        <v>2061</v>
      </c>
      <c r="O97" s="49">
        <v>3</v>
      </c>
      <c r="P97" s="117" t="s">
        <v>2060</v>
      </c>
      <c r="Q97" s="118" t="s">
        <v>2066</v>
      </c>
      <c r="R97" s="118">
        <f>(M97*12+O97)-(F97*12+H97)+1</f>
        <v>12</v>
      </c>
      <c r="S97" s="221" t="s">
        <v>2065</v>
      </c>
      <c r="T97" s="221"/>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2014</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1986</v>
      </c>
      <c r="U102" s="270"/>
      <c r="V102" s="270"/>
      <c r="W102" s="270"/>
      <c r="X102" s="271"/>
      <c r="Y102" s="276" t="str">
        <f>IFERROR(IF(AM8=1,"新加算Ⅲ",IF(AM8=2,"新加算Ⅳ","")),"")</f>
        <v>新加算Ⅲ</v>
      </c>
      <c r="Z102" s="277"/>
      <c r="AA102" s="277"/>
      <c r="AB102" s="277"/>
      <c r="AC102" s="277"/>
      <c r="AD102" s="277"/>
      <c r="AE102" s="278"/>
    </row>
    <row r="103" spans="2:66" ht="20.100000000000001" customHeight="1" thickBot="1">
      <c r="B103" s="257" t="s">
        <v>2012</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3">
        <f>U9</f>
        <v>0.161</v>
      </c>
      <c r="U103" s="393"/>
      <c r="V103" s="393"/>
      <c r="W103" s="393"/>
      <c r="X103" s="393"/>
      <c r="Y103" s="272">
        <f>IFERROR(IF(AM8=1,Y9,IF(AM8=2,AC9,"")),"")</f>
        <v>0.182</v>
      </c>
      <c r="Z103" s="274"/>
      <c r="AA103" s="274"/>
      <c r="AB103" s="273"/>
      <c r="AC103" s="273"/>
      <c r="AD103" s="273"/>
      <c r="AE103" s="275"/>
    </row>
    <row r="104" spans="2:66" ht="15.95" customHeight="1">
      <c r="B104" s="386" t="s">
        <v>2013</v>
      </c>
      <c r="C104" s="387"/>
      <c r="D104" s="388"/>
      <c r="E104" s="262">
        <f>IFERROR(ROUNDDOWN(ROUND(W5*I9,0)*T5,0)*W107,"")</f>
        <v>629446</v>
      </c>
      <c r="F104" s="262"/>
      <c r="G104" s="262"/>
      <c r="H104" s="262"/>
      <c r="I104" s="126" t="s">
        <v>2011</v>
      </c>
      <c r="J104" s="261">
        <f>IFERROR(ROUNDDOWN(ROUND(W5*M9,0)*T5,0)*W107,"")</f>
        <v>0</v>
      </c>
      <c r="K104" s="262"/>
      <c r="L104" s="262"/>
      <c r="M104" s="262"/>
      <c r="N104" s="126" t="s">
        <v>2011</v>
      </c>
      <c r="O104" s="261">
        <f>IFERROR(ROUNDDOWN(ROUND(W5*Q9,0)*T5,0)*W107,"")</f>
        <v>110268</v>
      </c>
      <c r="P104" s="262"/>
      <c r="Q104" s="262"/>
      <c r="R104" s="262"/>
      <c r="S104" s="127" t="s">
        <v>2011</v>
      </c>
      <c r="T104" s="382">
        <f>IFERROR(SUM(E104,J104,O104),"")</f>
        <v>739714</v>
      </c>
      <c r="U104" s="382"/>
      <c r="V104" s="382"/>
      <c r="W104" s="382"/>
      <c r="X104" s="128" t="s">
        <v>2011</v>
      </c>
      <c r="Y104" s="261">
        <f>IFERROR(IF(AM8=1,ROUNDDOWN(ROUND(W5*Y9,0)*T5,0)*AD107,IF(AM8=2,ROUNDDOWN(ROUND(W5*AC9,0)*T5,0)*AD107,"")),"")</f>
        <v>4180990</v>
      </c>
      <c r="Z104" s="262"/>
      <c r="AA104" s="262"/>
      <c r="AB104" s="262"/>
      <c r="AC104" s="262"/>
      <c r="AD104" s="262"/>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2009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1985</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5" t="str">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2020</v>
      </c>
      <c r="F7" s="480"/>
      <c r="G7" s="480"/>
      <c r="H7" s="480"/>
      <c r="I7" s="480"/>
      <c r="J7" s="480"/>
      <c r="K7" s="480"/>
      <c r="L7" s="480"/>
      <c r="M7" s="480"/>
      <c r="N7" s="480"/>
      <c r="O7" s="480"/>
      <c r="P7" s="480"/>
      <c r="Q7" s="480"/>
      <c r="R7" s="480"/>
      <c r="S7" s="480"/>
      <c r="T7" s="480"/>
      <c r="U7" s="480" t="s">
        <v>2021</v>
      </c>
      <c r="V7" s="480"/>
      <c r="W7" s="480"/>
      <c r="X7" s="480"/>
      <c r="Y7" s="480"/>
      <c r="Z7" s="480"/>
      <c r="AD7" s="59"/>
      <c r="AE7" s="59"/>
      <c r="AF7" s="59"/>
      <c r="AG7" s="59"/>
      <c r="AH7" s="59"/>
      <c r="AI7" s="59"/>
      <c r="AJ7" s="59"/>
      <c r="AK7" s="59"/>
      <c r="AL7" s="50"/>
    </row>
    <row r="8" spans="2:40" s="57" customFormat="1" ht="23.25" customHeight="1" thickBot="1">
      <c r="B8" s="484"/>
      <c r="C8" s="485"/>
      <c r="D8" s="486"/>
      <c r="E8" s="489" t="s">
        <v>2071</v>
      </c>
      <c r="F8" s="490"/>
      <c r="G8" s="490"/>
      <c r="H8" s="490"/>
      <c r="I8" s="490"/>
      <c r="J8" s="490"/>
      <c r="K8" s="490"/>
      <c r="L8" s="490"/>
      <c r="M8" s="490"/>
      <c r="N8" s="490"/>
      <c r="O8" s="490"/>
      <c r="P8" s="490"/>
      <c r="Q8" s="244"/>
      <c r="R8" s="244"/>
      <c r="S8" s="244"/>
      <c r="T8" s="244"/>
      <c r="U8" s="489" t="s">
        <v>2072</v>
      </c>
      <c r="V8" s="489"/>
      <c r="W8" s="489"/>
      <c r="X8" s="489"/>
      <c r="Y8" s="489"/>
      <c r="Z8" s="489"/>
      <c r="AM8" s="51"/>
      <c r="AN8" s="51"/>
    </row>
    <row r="9" spans="2:40" ht="16.5" customHeight="1" thickBot="1">
      <c r="B9" s="257" t="s">
        <v>2014</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1986</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2018</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7" t="s">
        <v>2030</v>
      </c>
      <c r="C14" s="348"/>
      <c r="D14" s="348"/>
      <c r="E14" s="348"/>
      <c r="F14" s="348"/>
      <c r="G14" s="348"/>
      <c r="H14" s="348"/>
      <c r="I14" s="348"/>
      <c r="J14" s="348"/>
      <c r="K14" s="348"/>
      <c r="L14" s="348"/>
      <c r="M14" s="349"/>
      <c r="N14" s="356">
        <f>IFERROR(SUM(Q10,U10),"")</f>
        <v>4189026</v>
      </c>
      <c r="O14" s="357"/>
      <c r="P14" s="357"/>
      <c r="Q14" s="357"/>
      <c r="R14" s="358"/>
      <c r="S14" s="297" t="s">
        <v>13</v>
      </c>
      <c r="T14" s="346" t="s">
        <v>14</v>
      </c>
      <c r="U14" s="260"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2003</v>
      </c>
      <c r="X16" s="305"/>
      <c r="Y16" s="305"/>
      <c r="Z16" s="305"/>
      <c r="AA16" s="305"/>
      <c r="AB16" s="305"/>
      <c r="AC16" s="305"/>
      <c r="AD16" s="63"/>
      <c r="AE16" s="54"/>
      <c r="AF16" s="54"/>
      <c r="AG16" s="54"/>
      <c r="AH16" s="54"/>
      <c r="AI16" s="54"/>
      <c r="AJ16" s="54"/>
      <c r="AK16" s="500" t="str">
        <f>IFERROR(IF(N17="","",IF(N17&gt;=N14,"○","×")),"")</f>
        <v>○</v>
      </c>
    </row>
    <row r="17" spans="2:38" s="50" customFormat="1" ht="6.95" customHeight="1" thickBot="1">
      <c r="B17" s="347" t="s">
        <v>2029</v>
      </c>
      <c r="C17" s="348"/>
      <c r="D17" s="348"/>
      <c r="E17" s="348"/>
      <c r="F17" s="348"/>
      <c r="G17" s="348"/>
      <c r="H17" s="348"/>
      <c r="I17" s="348"/>
      <c r="J17" s="348"/>
      <c r="K17" s="348"/>
      <c r="L17" s="348"/>
      <c r="M17" s="349"/>
      <c r="N17" s="337">
        <v>5000000</v>
      </c>
      <c r="O17" s="338"/>
      <c r="P17" s="338"/>
      <c r="Q17" s="338"/>
      <c r="R17" s="339"/>
      <c r="S17" s="297" t="s">
        <v>13</v>
      </c>
      <c r="T17" s="346" t="s">
        <v>14</v>
      </c>
      <c r="U17" s="260" t="s">
        <v>16</v>
      </c>
      <c r="V17" s="54"/>
      <c r="W17" s="305"/>
      <c r="X17" s="305"/>
      <c r="Y17" s="305"/>
      <c r="Z17" s="305"/>
      <c r="AA17" s="305"/>
      <c r="AB17" s="305"/>
      <c r="AC17" s="305"/>
      <c r="AD17" s="63"/>
      <c r="AE17" s="54"/>
      <c r="AF17" s="54"/>
      <c r="AG17" s="54"/>
      <c r="AH17" s="54"/>
      <c r="AI17" s="54"/>
      <c r="AJ17" s="54"/>
      <c r="AK17" s="501"/>
    </row>
    <row r="18" spans="2:38" s="50" customFormat="1" ht="6.95"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74" t="s">
        <v>2023</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13</v>
      </c>
      <c r="AB22" s="136" t="s">
        <v>2024</v>
      </c>
      <c r="AC22" s="500" t="str">
        <f>IF(U26="","",IF(U22="","",IF(U22&gt;=U26,"○","×")))</f>
        <v>○</v>
      </c>
    </row>
    <row r="23" spans="2:38" ht="15" customHeight="1" thickBot="1">
      <c r="B23" s="503"/>
      <c r="C23" s="504" t="s">
        <v>2025</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13</v>
      </c>
      <c r="AB23" s="136"/>
      <c r="AC23" s="502"/>
    </row>
    <row r="24" spans="2:38" ht="15.75" customHeight="1" thickBot="1">
      <c r="B24" s="503"/>
      <c r="C24" s="505" t="s">
        <v>2033</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13</v>
      </c>
      <c r="AB24" s="136"/>
      <c r="AC24" s="502"/>
    </row>
    <row r="25" spans="2:38" ht="23.25" customHeight="1" thickBot="1">
      <c r="B25" s="214"/>
      <c r="C25" s="468" t="s">
        <v>2100</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13</v>
      </c>
      <c r="AB25" s="136"/>
      <c r="AC25" s="502"/>
    </row>
    <row r="26" spans="2:38" ht="23.25" customHeight="1" thickBot="1">
      <c r="B26" s="134" t="s">
        <v>2026</v>
      </c>
      <c r="C26" s="510" t="s">
        <v>2027</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13</v>
      </c>
      <c r="AB26" s="136" t="s">
        <v>2024</v>
      </c>
      <c r="AC26" s="501"/>
    </row>
    <row r="27" spans="2:38" ht="15" customHeight="1" thickBot="1">
      <c r="B27" s="457"/>
      <c r="C27" s="459" t="s">
        <v>2028</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13</v>
      </c>
      <c r="AB27" s="139"/>
      <c r="AC27" s="139"/>
    </row>
    <row r="28" spans="2:38" ht="16.5" customHeight="1" thickBot="1">
      <c r="B28" s="457"/>
      <c r="C28" s="465" t="s">
        <v>2034</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13</v>
      </c>
      <c r="AB28" s="139"/>
      <c r="AC28" s="139"/>
    </row>
    <row r="29" spans="2:38" ht="24" customHeight="1" thickBot="1">
      <c r="B29" s="458"/>
      <c r="C29" s="468" t="s">
        <v>2101</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366" t="s">
        <v>2070</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51" t="s">
        <v>2017</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102</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516">
        <v>7</v>
      </c>
      <c r="F53" s="517"/>
      <c r="G53" s="142" t="s">
        <v>51</v>
      </c>
      <c r="H53" s="516" t="s">
        <v>52</v>
      </c>
      <c r="I53" s="517"/>
      <c r="J53" s="142" t="s">
        <v>53</v>
      </c>
      <c r="K53" s="516" t="s">
        <v>52</v>
      </c>
      <c r="L53" s="517"/>
      <c r="M53" s="142" t="s">
        <v>54</v>
      </c>
      <c r="N53" s="141"/>
      <c r="O53" s="518" t="s">
        <v>55</v>
      </c>
      <c r="P53" s="518"/>
      <c r="Q53" s="518"/>
      <c r="R53" s="519" t="s">
        <v>61</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56</v>
      </c>
      <c r="P54" s="520"/>
      <c r="Q54" s="520"/>
      <c r="R54" s="521" t="s">
        <v>57</v>
      </c>
      <c r="S54" s="521"/>
      <c r="T54" s="522" t="s">
        <v>58</v>
      </c>
      <c r="U54" s="522"/>
      <c r="V54" s="522"/>
      <c r="W54" s="522"/>
      <c r="X54" s="522"/>
      <c r="Y54" s="523" t="s">
        <v>59</v>
      </c>
      <c r="Z54" s="523"/>
      <c r="AA54" s="522" t="s">
        <v>60</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300" t="s">
        <v>55</v>
      </c>
      <c r="C58" s="300"/>
      <c r="D58" s="300"/>
      <c r="E58" s="369" t="s">
        <v>1988</v>
      </c>
      <c r="F58" s="369"/>
      <c r="G58" s="369"/>
      <c r="H58" s="531" t="str">
        <f>IF('別紙様式7-1（計画書）'!H63="","",'別紙様式7-1（計画書）'!H63)</f>
        <v>マルマルケアサービス</v>
      </c>
      <c r="I58" s="531"/>
      <c r="J58" s="531"/>
      <c r="K58" s="531"/>
      <c r="L58" s="531"/>
      <c r="M58" s="531"/>
      <c r="N58" s="531"/>
      <c r="O58" s="531"/>
      <c r="P58" s="531"/>
      <c r="Q58" s="531"/>
      <c r="R58" s="300" t="s">
        <v>1990</v>
      </c>
      <c r="S58" s="300"/>
      <c r="T58" s="300"/>
      <c r="U58" s="94" t="s">
        <v>1991</v>
      </c>
      <c r="V58" s="532">
        <f>IF('別紙様式7-1（計画書）'!V63="","",'別紙様式7-1（計画書）'!V63)</f>
        <v>100</v>
      </c>
      <c r="W58" s="532"/>
      <c r="X58" s="95" t="s">
        <v>1992</v>
      </c>
      <c r="Y58" s="532">
        <f>IF('別紙様式7-1（計画書）'!Y63="","",'別紙様式7-1（計画書）'!Y63)</f>
        <v>1234</v>
      </c>
      <c r="Z58" s="533"/>
      <c r="AG58" s="59"/>
      <c r="AH58" s="59"/>
      <c r="AI58" s="59"/>
    </row>
    <row r="59" spans="2:37">
      <c r="B59" s="300"/>
      <c r="C59" s="300"/>
      <c r="D59" s="300"/>
      <c r="E59" s="372" t="s">
        <v>1993</v>
      </c>
      <c r="F59" s="372"/>
      <c r="G59" s="372"/>
      <c r="H59" s="512" t="str">
        <f>IF('別紙様式7-1（計画書）'!H64="","",'別紙様式7-1（計画書）'!H64)</f>
        <v>○○ケアサービス</v>
      </c>
      <c r="I59" s="512"/>
      <c r="J59" s="512"/>
      <c r="K59" s="512"/>
      <c r="L59" s="512"/>
      <c r="M59" s="512"/>
      <c r="N59" s="512"/>
      <c r="O59" s="512"/>
      <c r="P59" s="512"/>
      <c r="Q59" s="512"/>
      <c r="R59" s="300"/>
      <c r="S59" s="300"/>
      <c r="T59" s="300"/>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1994</v>
      </c>
      <c r="C61" s="300"/>
      <c r="D61" s="300"/>
      <c r="E61" s="300" t="s">
        <v>57</v>
      </c>
      <c r="F61" s="300"/>
      <c r="G61" s="300"/>
      <c r="H61" s="529" t="str">
        <f>IF('別紙様式7-1（計画書）'!H66="","",'別紙様式7-1（計画書）'!H66)</f>
        <v>代表取締役</v>
      </c>
      <c r="I61" s="529"/>
      <c r="J61" s="529"/>
      <c r="K61" s="529"/>
      <c r="L61" s="529"/>
      <c r="M61" s="529"/>
      <c r="N61" s="529"/>
      <c r="O61" s="300" t="s">
        <v>1995</v>
      </c>
      <c r="P61" s="300"/>
      <c r="Q61" s="300"/>
      <c r="R61" s="369" t="s">
        <v>1988</v>
      </c>
      <c r="S61" s="369"/>
      <c r="T61" s="369"/>
      <c r="U61" s="530" t="str">
        <f>IF('別紙様式7-1（計画書）'!U66="","",'別紙様式7-1（計画書）'!U66)</f>
        <v>コウロウ　タロウ</v>
      </c>
      <c r="V61" s="530"/>
      <c r="W61" s="530"/>
      <c r="X61" s="530"/>
      <c r="Y61" s="530"/>
      <c r="Z61" s="530"/>
      <c r="AA61" s="530"/>
      <c r="AB61" s="405" t="s">
        <v>1997</v>
      </c>
      <c r="AC61" s="406"/>
      <c r="AD61" s="406"/>
      <c r="AE61" s="407"/>
      <c r="AF61" s="527" t="str">
        <f>IF('別紙様式7-1（計画書）'!AF66="","",'別紙様式7-1（計画書）'!AF66)</f>
        <v>03-XXXX-XXXX</v>
      </c>
      <c r="AG61" s="527"/>
      <c r="AH61" s="527"/>
      <c r="AI61" s="527"/>
      <c r="AJ61" s="527"/>
      <c r="AK61" s="527"/>
    </row>
    <row r="62" spans="2:37">
      <c r="B62" s="300"/>
      <c r="C62" s="300"/>
      <c r="D62" s="300"/>
      <c r="E62" s="300" t="s">
        <v>59</v>
      </c>
      <c r="F62" s="300"/>
      <c r="G62" s="300"/>
      <c r="H62" s="527" t="str">
        <f>IF('別紙様式7-1（計画書）'!H67="","",'別紙様式7-1（計画書）'!H67)</f>
        <v>厚労 花子</v>
      </c>
      <c r="I62" s="527"/>
      <c r="J62" s="527"/>
      <c r="K62" s="527"/>
      <c r="L62" s="527"/>
      <c r="M62" s="527"/>
      <c r="N62" s="527"/>
      <c r="O62" s="300"/>
      <c r="P62" s="300"/>
      <c r="Q62" s="300"/>
      <c r="R62" s="372" t="s">
        <v>59</v>
      </c>
      <c r="S62" s="372"/>
      <c r="T62" s="372"/>
      <c r="U62" s="528" t="str">
        <f>IF('別紙様式7-1（計画書）'!U67="","",'別紙様式7-1（計画書）'!U67)</f>
        <v>厚労 太郎</v>
      </c>
      <c r="V62" s="528"/>
      <c r="W62" s="528"/>
      <c r="X62" s="528"/>
      <c r="Y62" s="528"/>
      <c r="Z62" s="528"/>
      <c r="AA62" s="528"/>
      <c r="AB62" s="405" t="s">
        <v>2000</v>
      </c>
      <c r="AC62" s="406"/>
      <c r="AD62" s="406"/>
      <c r="AE62" s="407"/>
      <c r="AF62" s="529" t="str">
        <f>IF('別紙様式7-1（計画書）'!AF67="","",'別紙様式7-1（計画書）'!AF67)</f>
        <v>aaa@aaa.aa.jp</v>
      </c>
      <c r="AG62" s="529"/>
      <c r="AH62" s="529"/>
      <c r="AI62" s="529"/>
      <c r="AJ62" s="529"/>
      <c r="AK62" s="529"/>
    </row>
    <row r="64" spans="2:37" ht="33" customHeight="1" thickBot="1">
      <c r="B64" s="366" t="s">
        <v>2099</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4.25" thickBot="1">
      <c r="B65" s="442" t="s">
        <v>19</v>
      </c>
      <c r="C65" s="443"/>
      <c r="D65" s="443"/>
      <c r="E65" s="444"/>
      <c r="F65" s="524" t="s">
        <v>20</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4" t="s">
        <v>21</v>
      </c>
      <c r="C66" s="395"/>
      <c r="D66" s="395"/>
      <c r="E66" s="439"/>
      <c r="F66" s="101"/>
      <c r="G66" s="431" t="s">
        <v>22</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396"/>
      <c r="C67" s="397"/>
      <c r="D67" s="397"/>
      <c r="E67" s="440"/>
      <c r="F67" s="102"/>
      <c r="G67" s="436" t="s">
        <v>23</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396"/>
      <c r="C68" s="397"/>
      <c r="D68" s="397"/>
      <c r="E68" s="440"/>
      <c r="F68" s="102"/>
      <c r="G68" s="436" t="s">
        <v>24</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398"/>
      <c r="C69" s="399"/>
      <c r="D69" s="399"/>
      <c r="E69" s="441"/>
      <c r="F69" s="104"/>
      <c r="G69" s="438" t="s">
        <v>25</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4" t="s">
        <v>26</v>
      </c>
      <c r="C70" s="395"/>
      <c r="D70" s="395"/>
      <c r="E70" s="439"/>
      <c r="F70" s="106"/>
      <c r="G70" s="435" t="s">
        <v>27</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396"/>
      <c r="C71" s="397"/>
      <c r="D71" s="397"/>
      <c r="E71" s="440"/>
      <c r="F71" s="102"/>
      <c r="G71" s="436" t="s">
        <v>28</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396"/>
      <c r="C72" s="397"/>
      <c r="D72" s="397"/>
      <c r="E72" s="440"/>
      <c r="F72" s="102"/>
      <c r="G72" s="436" t="s">
        <v>29</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398"/>
      <c r="C73" s="399"/>
      <c r="D73" s="399"/>
      <c r="E73" s="441"/>
      <c r="F73" s="109"/>
      <c r="G73" s="437" t="s">
        <v>30</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4" t="s">
        <v>31</v>
      </c>
      <c r="C74" s="395"/>
      <c r="D74" s="395"/>
      <c r="E74" s="439"/>
      <c r="F74" s="110"/>
      <c r="G74" s="435" t="s">
        <v>32</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396"/>
      <c r="C75" s="397"/>
      <c r="D75" s="397"/>
      <c r="E75" s="440"/>
      <c r="F75" s="102"/>
      <c r="G75" s="436" t="s">
        <v>33</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396"/>
      <c r="C76" s="397"/>
      <c r="D76" s="397"/>
      <c r="E76" s="440"/>
      <c r="F76" s="102"/>
      <c r="G76" s="436" t="s">
        <v>34</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398"/>
      <c r="C77" s="399"/>
      <c r="D77" s="399"/>
      <c r="E77" s="441"/>
      <c r="F77" s="104"/>
      <c r="G77" s="392" t="s">
        <v>35</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111"/>
      <c r="AM77" s="131" t="b">
        <v>0</v>
      </c>
    </row>
    <row r="78" spans="2:39" ht="24.75" customHeight="1">
      <c r="B78" s="394" t="s">
        <v>36</v>
      </c>
      <c r="C78" s="395"/>
      <c r="D78" s="395"/>
      <c r="E78" s="439"/>
      <c r="F78" s="106"/>
      <c r="G78" s="433" t="s">
        <v>37</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396"/>
      <c r="C79" s="397"/>
      <c r="D79" s="397"/>
      <c r="E79" s="440"/>
      <c r="F79" s="102"/>
      <c r="G79" s="401" t="s">
        <v>38</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08"/>
      <c r="AM79" s="131" t="b">
        <v>0</v>
      </c>
    </row>
    <row r="80" spans="2:39" ht="13.5" customHeight="1">
      <c r="B80" s="396"/>
      <c r="C80" s="397"/>
      <c r="D80" s="397"/>
      <c r="E80" s="440"/>
      <c r="F80" s="102"/>
      <c r="G80" s="401" t="s">
        <v>39</v>
      </c>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112"/>
      <c r="AM80" s="131" t="b">
        <v>0</v>
      </c>
    </row>
    <row r="81" spans="2:39" ht="13.5" customHeight="1">
      <c r="B81" s="398"/>
      <c r="C81" s="399"/>
      <c r="D81" s="399"/>
      <c r="E81" s="441"/>
      <c r="F81" s="109"/>
      <c r="G81" s="392" t="s">
        <v>40</v>
      </c>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434"/>
      <c r="AM81" s="131" t="b">
        <v>0</v>
      </c>
    </row>
    <row r="82" spans="2:39" ht="21.75" customHeight="1">
      <c r="B82" s="394" t="s">
        <v>41</v>
      </c>
      <c r="C82" s="395"/>
      <c r="D82" s="395"/>
      <c r="E82" s="439"/>
      <c r="F82" s="110"/>
      <c r="G82" s="400" t="s">
        <v>42</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8"/>
      <c r="AM82" s="131" t="b">
        <v>0</v>
      </c>
    </row>
    <row r="83" spans="2:39" ht="24" customHeight="1">
      <c r="B83" s="396"/>
      <c r="C83" s="397"/>
      <c r="D83" s="397"/>
      <c r="E83" s="440"/>
      <c r="F83" s="102"/>
      <c r="G83" s="401" t="s">
        <v>43</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23.25" customHeight="1">
      <c r="B84" s="396"/>
      <c r="C84" s="397"/>
      <c r="D84" s="397"/>
      <c r="E84" s="440"/>
      <c r="F84" s="102"/>
      <c r="G84" s="401" t="s">
        <v>44</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3"/>
      <c r="AM84" s="131" t="b">
        <v>0</v>
      </c>
    </row>
    <row r="85" spans="2:39" ht="13.5" customHeight="1">
      <c r="B85" s="398"/>
      <c r="C85" s="399"/>
      <c r="D85" s="399"/>
      <c r="E85" s="441"/>
      <c r="F85" s="109"/>
      <c r="G85" s="392" t="s">
        <v>45</v>
      </c>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111"/>
      <c r="AM85" s="131" t="b">
        <v>0</v>
      </c>
    </row>
    <row r="86" spans="2:39" ht="23.25" customHeight="1">
      <c r="B86" s="394" t="s">
        <v>46</v>
      </c>
      <c r="C86" s="395"/>
      <c r="D86" s="395"/>
      <c r="E86" s="439"/>
      <c r="F86" s="110"/>
      <c r="G86" s="400" t="s">
        <v>47</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2"/>
      <c r="AM86" s="131" t="b">
        <v>1</v>
      </c>
    </row>
    <row r="87" spans="2:39" ht="13.5" customHeight="1">
      <c r="B87" s="396"/>
      <c r="C87" s="397"/>
      <c r="D87" s="397"/>
      <c r="E87" s="440"/>
      <c r="F87" s="102"/>
      <c r="G87" s="401" t="s">
        <v>48</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3.5" customHeight="1">
      <c r="B88" s="396"/>
      <c r="C88" s="397"/>
      <c r="D88" s="397"/>
      <c r="E88" s="440"/>
      <c r="F88" s="102"/>
      <c r="G88" s="401" t="s">
        <v>49</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131" t="b">
        <v>0</v>
      </c>
    </row>
    <row r="89" spans="2:39" ht="14.25" customHeight="1" thickBot="1">
      <c r="B89" s="398"/>
      <c r="C89" s="399"/>
      <c r="D89" s="399"/>
      <c r="E89" s="441"/>
      <c r="F89" s="113"/>
      <c r="G89" s="403" t="s">
        <v>50</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42" t="s">
        <v>71</v>
      </c>
      <c r="E4" s="543"/>
      <c r="F4" s="30" t="s">
        <v>72</v>
      </c>
      <c r="G4" s="32" t="s">
        <v>73</v>
      </c>
      <c r="H4" s="32" t="s">
        <v>74</v>
      </c>
      <c r="I4" s="32" t="s">
        <v>75</v>
      </c>
    </row>
    <row r="5" spans="1:9" ht="118.5" customHeight="1">
      <c r="A5" s="31" t="s">
        <v>76</v>
      </c>
      <c r="B5" s="44" t="s">
        <v>77</v>
      </c>
      <c r="C5" s="45" t="s">
        <v>78</v>
      </c>
      <c r="D5" s="544" t="s">
        <v>2037</v>
      </c>
      <c r="E5" s="545"/>
      <c r="F5" s="45" t="s">
        <v>2038</v>
      </c>
      <c r="G5" s="45" t="s">
        <v>79</v>
      </c>
      <c r="H5" s="45" t="s">
        <v>2039</v>
      </c>
      <c r="I5" s="45" t="s">
        <v>2040</v>
      </c>
    </row>
    <row r="6" spans="1:9" ht="135.75" customHeight="1">
      <c r="A6" s="31" t="s">
        <v>76</v>
      </c>
      <c r="B6" s="44" t="s">
        <v>80</v>
      </c>
      <c r="C6" s="45" t="s">
        <v>2041</v>
      </c>
      <c r="D6" s="544" t="s">
        <v>2042</v>
      </c>
      <c r="E6" s="545"/>
      <c r="F6" s="45" t="s">
        <v>2043</v>
      </c>
      <c r="G6" s="45" t="s">
        <v>81</v>
      </c>
      <c r="H6" s="45" t="s">
        <v>2044</v>
      </c>
      <c r="I6" s="45" t="s">
        <v>2040</v>
      </c>
    </row>
    <row r="7" spans="1:9" ht="175.5" customHeight="1">
      <c r="A7" s="31" t="s">
        <v>82</v>
      </c>
      <c r="B7" s="44" t="s">
        <v>83</v>
      </c>
      <c r="C7" s="45" t="s">
        <v>2045</v>
      </c>
      <c r="D7" s="544" t="s">
        <v>2046</v>
      </c>
      <c r="E7" s="545"/>
      <c r="F7" s="45" t="s">
        <v>2047</v>
      </c>
      <c r="G7" s="45" t="s">
        <v>84</v>
      </c>
      <c r="H7" s="45" t="s">
        <v>2048</v>
      </c>
      <c r="I7" s="45" t="s">
        <v>2049</v>
      </c>
    </row>
    <row r="8" spans="1:9" ht="155.25" customHeight="1">
      <c r="A8" s="31" t="s">
        <v>85</v>
      </c>
      <c r="B8" s="43"/>
      <c r="C8" s="45" t="s">
        <v>2050</v>
      </c>
      <c r="D8" s="544" t="s">
        <v>2051</v>
      </c>
      <c r="E8" s="545"/>
      <c r="F8" s="45" t="s">
        <v>2052</v>
      </c>
      <c r="G8" s="45" t="s">
        <v>86</v>
      </c>
      <c r="H8" s="45" t="s">
        <v>2053</v>
      </c>
      <c r="I8" s="45" t="s">
        <v>2054</v>
      </c>
    </row>
    <row r="9" spans="1:9" ht="150.75" customHeight="1">
      <c r="A9" s="31" t="s">
        <v>87</v>
      </c>
      <c r="B9" s="43"/>
      <c r="C9" s="45" t="s">
        <v>88</v>
      </c>
      <c r="D9" s="544" t="s">
        <v>2055</v>
      </c>
      <c r="E9" s="545"/>
      <c r="F9" s="45" t="s">
        <v>2056</v>
      </c>
      <c r="G9" s="45" t="s">
        <v>89</v>
      </c>
      <c r="H9" s="45" t="s">
        <v>2057</v>
      </c>
      <c r="I9" s="45" t="s">
        <v>2058</v>
      </c>
    </row>
    <row r="10" spans="1:9" ht="78" customHeight="1">
      <c r="A10" s="541" t="s">
        <v>2097</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2085</v>
      </c>
      <c r="B17" s="539"/>
      <c r="C17" s="39" t="s">
        <v>70</v>
      </c>
      <c r="D17" s="40" t="s">
        <v>2096</v>
      </c>
      <c r="E17" s="40" t="s">
        <v>2087</v>
      </c>
      <c r="F17" s="40" t="s">
        <v>2086</v>
      </c>
      <c r="G17" s="34"/>
      <c r="H17" s="34"/>
      <c r="I17" s="34"/>
    </row>
    <row r="18" spans="1:9" ht="115.5" customHeight="1">
      <c r="A18" s="540" t="s">
        <v>2088</v>
      </c>
      <c r="B18" s="539"/>
      <c r="C18" s="41" t="s">
        <v>2045</v>
      </c>
      <c r="D18" s="41" t="s">
        <v>2048</v>
      </c>
      <c r="E18" s="41" t="s">
        <v>2091</v>
      </c>
      <c r="F18" s="41" t="s">
        <v>2092</v>
      </c>
      <c r="G18" s="34"/>
      <c r="H18" s="34"/>
      <c r="I18" s="34"/>
    </row>
    <row r="19" spans="1:9" ht="93" customHeight="1">
      <c r="A19" s="540" t="s">
        <v>2089</v>
      </c>
      <c r="B19" s="539"/>
      <c r="C19" s="41" t="s">
        <v>2050</v>
      </c>
      <c r="D19" s="41" t="s">
        <v>2053</v>
      </c>
      <c r="E19" s="41" t="s">
        <v>2093</v>
      </c>
      <c r="F19" s="42" t="s">
        <v>2095</v>
      </c>
      <c r="G19" s="27"/>
      <c r="H19" s="27"/>
      <c r="I19" s="27"/>
    </row>
    <row r="20" spans="1:9" ht="95.25" customHeight="1">
      <c r="A20" s="540" t="s">
        <v>2090</v>
      </c>
      <c r="B20" s="539"/>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34" t="s">
        <v>2097</v>
      </c>
      <c r="B22" s="534"/>
      <c r="C22" s="534"/>
      <c r="D22" s="534"/>
      <c r="E22" s="534"/>
      <c r="F22" s="534"/>
      <c r="G22" s="534"/>
      <c r="H22" s="534"/>
      <c r="I22" s="534"/>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hokensoumu027</dc:creator>
  <cp:lastModifiedBy>Administrator</cp:lastModifiedBy>
  <cp:lastPrinted>2024-03-04T10:50:06Z</cp:lastPrinted>
  <dcterms:created xsi:type="dcterms:W3CDTF">2015-06-05T18:19:34Z</dcterms:created>
  <dcterms:modified xsi:type="dcterms:W3CDTF">2024-03-25T11:01:45Z</dcterms:modified>
</cp:coreProperties>
</file>