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7015-22-s001\05その他\30 各種マニュアル・要領等\02 週休2日工事実施要領\260200_週休２日工事実施要領の改訂\データ版\"/>
    </mc:Choice>
  </mc:AlternateContent>
  <xr:revisionPtr revIDLastSave="0" documentId="13_ncr:1_{08E685CD-0CA2-4ED0-B75F-1B1F8D10C79E}" xr6:coauthVersionLast="47" xr6:coauthVersionMax="47" xr10:uidLastSave="{00000000-0000-0000-0000-000000000000}"/>
  <bookViews>
    <workbookView xWindow="-120" yWindow="-120" windowWidth="29040" windowHeight="15720" activeTab="2" xr2:uid="{00000000-000D-0000-FFFF-FFFF00000000}"/>
  </bookViews>
  <sheets>
    <sheet name="はじめにお読みください" sheetId="18" r:id="rId1"/>
    <sheet name="初期入力" sheetId="4" r:id="rId2"/>
    <sheet name="実績調書【通常版】 " sheetId="19" r:id="rId3"/>
    <sheet name="実績調書取得率計算" sheetId="22" state="hidden" r:id="rId4"/>
    <sheet name="旬報(3月)" sheetId="2" state="hidden" r:id="rId5"/>
    <sheet name="旬報(4月)" sheetId="6" state="hidden" r:id="rId6"/>
    <sheet name="旬報(5月)" sheetId="7" state="hidden" r:id="rId7"/>
    <sheet name="旬報(6月)" sheetId="8" state="hidden" r:id="rId8"/>
    <sheet name="旬報(7月)" sheetId="9" state="hidden" r:id="rId9"/>
    <sheet name="旬報(8月)" sheetId="10" state="hidden" r:id="rId10"/>
    <sheet name="旬報(9月)" sheetId="11" state="hidden" r:id="rId11"/>
    <sheet name="旬報(10月)" sheetId="12" state="hidden" r:id="rId12"/>
    <sheet name="旬報(11月)" sheetId="13" state="hidden" r:id="rId13"/>
    <sheet name="旬報(12月)" sheetId="14" state="hidden" r:id="rId14"/>
    <sheet name="旬報(翌1月)" sheetId="15" state="hidden" r:id="rId15"/>
    <sheet name="旬報(翌2月)" sheetId="16" state="hidden" r:id="rId16"/>
    <sheet name="旬報(翌3月)" sheetId="17" state="hidden" r:id="rId17"/>
    <sheet name="ｶﾚﾝﾀﾞｰ" sheetId="3" state="hidden" r:id="rId18"/>
  </sheets>
  <externalReferences>
    <externalReference r:id="rId19"/>
  </externalReferences>
  <definedNames>
    <definedName name="BOX表示">[0]!BOX表示</definedName>
    <definedName name="_xlnm.Print_Area" localSheetId="17">ｶﾚﾝﾀﾞｰ!#REF!</definedName>
    <definedName name="_xlnm.Print_Area" localSheetId="0">はじめにお読みください!$B$1:$M$40</definedName>
    <definedName name="_xlnm.Print_Area" localSheetId="2">'実績調書【通常版】 '!$A$1:$AK$73</definedName>
    <definedName name="_xlnm.Print_Area" localSheetId="11">'旬報(10月)'!$C$3:$K$34,'旬報(10月)'!$M$3:$U$34,'旬報(10月)'!$C$36:$K$54,'旬報(10月)'!$M$36:$U$54,'旬報(10月)'!$C$56:$K$74,'旬報(10月)'!$M$56:$U$74</definedName>
    <definedName name="_xlnm.Print_Area" localSheetId="12">'旬報(11月)'!$C$3:$K$34,'旬報(11月)'!$M$3:$U$34,'旬報(11月)'!$C$36:$K$54,'旬報(11月)'!$M$36:$U$54,'旬報(11月)'!$C$56:$K$74,'旬報(11月)'!$M$56:$U$74</definedName>
    <definedName name="_xlnm.Print_Area" localSheetId="13">'旬報(12月)'!$C$3:$K$34,'旬報(12月)'!$M$3:$U$34,'旬報(12月)'!$C$36:$K$54,'旬報(12月)'!$M$36:$U$54,'旬報(12月)'!$C$56:$K$74,'旬報(12月)'!$M$56:$U$74</definedName>
    <definedName name="_xlnm.Print_Area" localSheetId="4">'旬報(3月)'!$C$3:$K$34,'旬報(3月)'!$M$3:$U$34,'旬報(3月)'!$C$36:$K$54,'旬報(3月)'!$M$36:$U$54,'旬報(3月)'!$C$56:$K$74,'旬報(3月)'!$M$56:$U$74</definedName>
    <definedName name="_xlnm.Print_Area" localSheetId="5">'旬報(4月)'!$C$3:$K$34,'旬報(4月)'!$M$3:$U$34,'旬報(4月)'!$C$36:$K$54,'旬報(4月)'!$M$36:$U$54,'旬報(4月)'!$C$56:$K$74,'旬報(4月)'!$M$56:$U$74</definedName>
    <definedName name="_xlnm.Print_Area" localSheetId="6">'旬報(5月)'!$C$3:$K$34,'旬報(5月)'!$M$3:$U$34,'旬報(5月)'!$C$36:$K$54,'旬報(5月)'!$M$36:$U$54,'旬報(5月)'!$C$56:$K$74,'旬報(5月)'!$M$56:$U$74</definedName>
    <definedName name="_xlnm.Print_Area" localSheetId="7">'旬報(6月)'!$C$3:$K$34,'旬報(6月)'!$M$3:$U$34,'旬報(6月)'!$C$36:$K$54,'旬報(6月)'!$M$36:$U$54,'旬報(6月)'!$C$56:$K$74,'旬報(6月)'!$M$56:$U$74</definedName>
    <definedName name="_xlnm.Print_Area" localSheetId="8">'旬報(7月)'!$C$3:$K$34,'旬報(7月)'!$M$3:$U$34,'旬報(7月)'!$C$36:$K$54,'旬報(7月)'!$M$36:$U$54,'旬報(7月)'!$C$56:$K$74,'旬報(7月)'!$M$56:$U$74</definedName>
    <definedName name="_xlnm.Print_Area" localSheetId="9">'旬報(8月)'!$C$3:$K$34,'旬報(8月)'!$M$3:$U$34,'旬報(8月)'!$C$36:$K$54,'旬報(8月)'!$M$36:$U$54,'旬報(8月)'!$C$56:$K$74,'旬報(8月)'!$M$56:$U$74</definedName>
    <definedName name="_xlnm.Print_Area" localSheetId="10">'旬報(9月)'!$C$3:$K$34,'旬報(9月)'!$M$3:$U$34,'旬報(9月)'!$C$36:$K$54,'旬報(9月)'!$M$36:$U$54,'旬報(9月)'!$C$56:$K$74,'旬報(9月)'!$M$56:$U$74</definedName>
    <definedName name="_xlnm.Print_Area" localSheetId="14">'旬報(翌1月)'!$C$3:$K$34,'旬報(翌1月)'!$M$3:$U$34,'旬報(翌1月)'!$C$36:$K$54,'旬報(翌1月)'!$M$36:$U$54,'旬報(翌1月)'!$C$56:$K$74,'旬報(翌1月)'!$M$56:$U$74</definedName>
    <definedName name="_xlnm.Print_Area" localSheetId="15">'旬報(翌2月)'!$C$3:$K$34,'旬報(翌2月)'!$M$3:$U$34,'旬報(翌2月)'!$C$36:$K$54,'旬報(翌2月)'!$M$36:$U$54,'旬報(翌2月)'!$C$56:$K$74,'旬報(翌2月)'!$M$56:$U$74</definedName>
    <definedName name="_xlnm.Print_Area" localSheetId="16">'旬報(翌3月)'!$C$3:$K$34,'旬報(翌3月)'!$M$3:$U$34,'旬報(翌3月)'!$C$36:$K$54,'旬報(翌3月)'!$M$36:$U$54,'旬報(翌3月)'!$C$56:$K$74,'旬報(翌3月)'!$M$56:$U$74</definedName>
    <definedName name="_xlnm.Print_Area" localSheetId="1">初期入力!$A$1:$P$13</definedName>
    <definedName name="_xlnm.Print_Titles" localSheetId="11">'旬報(10月)'!$3:$15</definedName>
    <definedName name="_xlnm.Print_Titles" localSheetId="12">'旬報(11月)'!$3:$15</definedName>
    <definedName name="_xlnm.Print_Titles" localSheetId="13">'旬報(12月)'!$3:$15</definedName>
    <definedName name="_xlnm.Print_Titles" localSheetId="4">'旬報(3月)'!$3:$15</definedName>
    <definedName name="_xlnm.Print_Titles" localSheetId="5">'旬報(4月)'!$3:$15</definedName>
    <definedName name="_xlnm.Print_Titles" localSheetId="6">'旬報(5月)'!$3:$15</definedName>
    <definedName name="_xlnm.Print_Titles" localSheetId="7">'旬報(6月)'!$3:$15</definedName>
    <definedName name="_xlnm.Print_Titles" localSheetId="8">'旬報(7月)'!$3:$15</definedName>
    <definedName name="_xlnm.Print_Titles" localSheetId="9">'旬報(8月)'!$3:$15</definedName>
    <definedName name="_xlnm.Print_Titles" localSheetId="10">'旬報(9月)'!$3:$15</definedName>
    <definedName name="_xlnm.Print_Titles" localSheetId="14">'旬報(翌1月)'!$3:$15</definedName>
    <definedName name="_xlnm.Print_Titles" localSheetId="15">'旬報(翌2月)'!$3:$15</definedName>
    <definedName name="_xlnm.Print_Titles" localSheetId="16">'旬報(翌3月)'!$3:$15</definedName>
    <definedName name="受益者氏名" localSheetId="2">#REF!</definedName>
    <definedName name="受益者氏名">#REF!</definedName>
    <definedName name="範囲" localSheetId="2">#REF!</definedName>
    <definedName name="範囲">#REF!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I42" i="19" l="1"/>
  <c r="E10" i="4" l="1"/>
  <c r="AS57" i="19" l="1" a="1"/>
  <c r="AS57" i="19" s="1"/>
  <c r="AS53" i="19" a="1"/>
  <c r="AS53" i="19" s="1"/>
  <c r="AS49" i="19" a="1"/>
  <c r="AS49" i="19" s="1"/>
  <c r="AS45" i="19" a="1"/>
  <c r="AS45" i="19" s="1"/>
  <c r="AS41" i="19" a="1"/>
  <c r="AS41" i="19" s="1"/>
  <c r="AS37" i="19" a="1"/>
  <c r="AS37" i="19" s="1"/>
  <c r="AS33" i="19" a="1"/>
  <c r="AS33" i="19" s="1"/>
  <c r="AS29" i="19" a="1"/>
  <c r="AS29" i="19" s="1"/>
  <c r="AS25" i="19" a="1"/>
  <c r="AS25" i="19" s="1"/>
  <c r="AS21" i="19" a="1"/>
  <c r="AS21" i="19" s="1"/>
  <c r="AS17" i="19" a="1"/>
  <c r="AS17" i="19" s="1"/>
  <c r="AS13" i="19" a="1"/>
  <c r="AS13" i="19" s="1"/>
  <c r="AS9" i="19" a="1"/>
  <c r="AS9" i="19" s="1"/>
  <c r="AN7" i="19" a="1"/>
  <c r="AN7" i="19" s="1"/>
  <c r="AS61" i="19" l="1"/>
  <c r="AF64" i="19" s="1"/>
  <c r="LA6" i="22"/>
  <c r="KZ6" i="22"/>
  <c r="KY6" i="22"/>
  <c r="LA7" i="22"/>
  <c r="KZ7" i="22"/>
  <c r="KY7" i="22"/>
  <c r="KX6" i="22"/>
  <c r="KW6" i="22"/>
  <c r="KV6" i="22"/>
  <c r="KX7" i="22"/>
  <c r="KW7" i="22"/>
  <c r="KV7" i="22"/>
  <c r="FP6" i="22"/>
  <c r="FO6" i="22"/>
  <c r="FN6" i="22"/>
  <c r="FP7" i="22"/>
  <c r="FO7" i="22"/>
  <c r="FN7" i="22"/>
  <c r="OK7" i="22" l="1"/>
  <c r="OJ7" i="22"/>
  <c r="OI7" i="22"/>
  <c r="OH7" i="22"/>
  <c r="OG7" i="22"/>
  <c r="OF7" i="22"/>
  <c r="OE7" i="22"/>
  <c r="OD7" i="22"/>
  <c r="OC7" i="22"/>
  <c r="OB7" i="22"/>
  <c r="OA7" i="22"/>
  <c r="NZ7" i="22"/>
  <c r="NY7" i="22"/>
  <c r="NX7" i="22"/>
  <c r="NW7" i="22"/>
  <c r="NV7" i="22"/>
  <c r="NU7" i="22"/>
  <c r="NT7" i="22"/>
  <c r="NS7" i="22"/>
  <c r="NR7" i="22"/>
  <c r="NQ7" i="22"/>
  <c r="NP7" i="22"/>
  <c r="NO7" i="22"/>
  <c r="NN7" i="22"/>
  <c r="NM7" i="22"/>
  <c r="NL7" i="22"/>
  <c r="NK7" i="22"/>
  <c r="NJ7" i="22"/>
  <c r="NI7" i="22"/>
  <c r="NH7" i="22"/>
  <c r="NG7" i="22"/>
  <c r="OK6" i="22"/>
  <c r="OJ6" i="22"/>
  <c r="OI6" i="22"/>
  <c r="OH6" i="22"/>
  <c r="OG6" i="22"/>
  <c r="OF6" i="22"/>
  <c r="OE6" i="22"/>
  <c r="OD6" i="22"/>
  <c r="OC6" i="22"/>
  <c r="OB6" i="22"/>
  <c r="OA6" i="22"/>
  <c r="NZ6" i="22"/>
  <c r="NY6" i="22"/>
  <c r="NX6" i="22"/>
  <c r="NW6" i="22"/>
  <c r="NV6" i="22"/>
  <c r="NU6" i="22"/>
  <c r="NT6" i="22"/>
  <c r="NS6" i="22"/>
  <c r="NR6" i="22"/>
  <c r="NQ6" i="22"/>
  <c r="NP6" i="22"/>
  <c r="NO6" i="22"/>
  <c r="NN6" i="22"/>
  <c r="NM6" i="22"/>
  <c r="NL6" i="22"/>
  <c r="NK6" i="22"/>
  <c r="NJ6" i="22"/>
  <c r="NI6" i="22"/>
  <c r="NH6" i="22"/>
  <c r="NG6" i="22"/>
  <c r="AL56" i="19" l="1"/>
  <c r="AL55" i="19"/>
  <c r="AL52" i="19"/>
  <c r="AL51" i="19"/>
  <c r="AL39" i="19"/>
  <c r="AL35" i="19"/>
  <c r="AL32" i="19"/>
  <c r="AL31" i="19"/>
  <c r="AL8" i="19"/>
  <c r="AL7" i="19"/>
  <c r="NF7" i="22" l="1"/>
  <c r="NF11" i="22" s="1"/>
  <c r="NE7" i="22"/>
  <c r="NE11" i="22" s="1"/>
  <c r="ND7" i="22"/>
  <c r="ND11" i="22" s="1"/>
  <c r="NC7" i="22"/>
  <c r="NC11" i="22" s="1"/>
  <c r="NB7" i="22"/>
  <c r="NB11" i="22" s="1"/>
  <c r="NA7" i="22"/>
  <c r="NA11" i="22" s="1"/>
  <c r="MZ7" i="22"/>
  <c r="MZ11" i="22" s="1"/>
  <c r="MY7" i="22"/>
  <c r="MY11" i="22" s="1"/>
  <c r="MX7" i="22"/>
  <c r="MX11" i="22" s="1"/>
  <c r="MW7" i="22"/>
  <c r="MW11" i="22" s="1"/>
  <c r="MV7" i="22"/>
  <c r="MV11" i="22" s="1"/>
  <c r="MU7" i="22"/>
  <c r="MU11" i="22" s="1"/>
  <c r="MT7" i="22"/>
  <c r="MT11" i="22" s="1"/>
  <c r="MS7" i="22"/>
  <c r="MS11" i="22" s="1"/>
  <c r="MR7" i="22"/>
  <c r="MR11" i="22" s="1"/>
  <c r="MQ7" i="22"/>
  <c r="MQ11" i="22" s="1"/>
  <c r="MP7" i="22"/>
  <c r="MP11" i="22" s="1"/>
  <c r="MO7" i="22"/>
  <c r="MO11" i="22" s="1"/>
  <c r="MN7" i="22"/>
  <c r="MN11" i="22" s="1"/>
  <c r="MM7" i="22"/>
  <c r="MM11" i="22" s="1"/>
  <c r="ML7" i="22"/>
  <c r="ML11" i="22" s="1"/>
  <c r="MK7" i="22"/>
  <c r="MK11" i="22" s="1"/>
  <c r="MJ7" i="22"/>
  <c r="MJ11" i="22" s="1"/>
  <c r="MI7" i="22"/>
  <c r="MI11" i="22" s="1"/>
  <c r="MH7" i="22"/>
  <c r="MH11" i="22" s="1"/>
  <c r="MG7" i="22"/>
  <c r="MG11" i="22" s="1"/>
  <c r="MF7" i="22"/>
  <c r="MF11" i="22" s="1"/>
  <c r="ME7" i="22"/>
  <c r="ME11" i="22" s="1"/>
  <c r="MD7" i="22"/>
  <c r="MD11" i="22" s="1"/>
  <c r="NF6" i="22"/>
  <c r="NF10" i="22" s="1"/>
  <c r="NE6" i="22"/>
  <c r="NE10" i="22" s="1"/>
  <c r="ND6" i="22"/>
  <c r="ND10" i="22" s="1"/>
  <c r="NC6" i="22"/>
  <c r="NC10" i="22" s="1"/>
  <c r="NB6" i="22"/>
  <c r="NB10" i="22" s="1"/>
  <c r="NA6" i="22"/>
  <c r="NA10" i="22" s="1"/>
  <c r="MZ6" i="22"/>
  <c r="MZ10" i="22" s="1"/>
  <c r="MY6" i="22"/>
  <c r="MY10" i="22" s="1"/>
  <c r="MX6" i="22"/>
  <c r="MX10" i="22" s="1"/>
  <c r="MW6" i="22"/>
  <c r="MW10" i="22" s="1"/>
  <c r="MV6" i="22"/>
  <c r="MV10" i="22" s="1"/>
  <c r="MU6" i="22"/>
  <c r="MU10" i="22" s="1"/>
  <c r="MT6" i="22"/>
  <c r="MT10" i="22" s="1"/>
  <c r="MS6" i="22"/>
  <c r="MS10" i="22" s="1"/>
  <c r="MR6" i="22"/>
  <c r="MR10" i="22" s="1"/>
  <c r="MQ6" i="22"/>
  <c r="MQ10" i="22" s="1"/>
  <c r="MP6" i="22"/>
  <c r="MP10" i="22" s="1"/>
  <c r="MO6" i="22"/>
  <c r="MO10" i="22" s="1"/>
  <c r="MN6" i="22"/>
  <c r="MN10" i="22" s="1"/>
  <c r="MM6" i="22"/>
  <c r="MM10" i="22" s="1"/>
  <c r="ML6" i="22"/>
  <c r="ML10" i="22" s="1"/>
  <c r="MK6" i="22"/>
  <c r="MK10" i="22" s="1"/>
  <c r="MJ6" i="22"/>
  <c r="MJ10" i="22" s="1"/>
  <c r="MI6" i="22"/>
  <c r="MI10" i="22" s="1"/>
  <c r="MH6" i="22"/>
  <c r="MH10" i="22" s="1"/>
  <c r="MG6" i="22"/>
  <c r="MG10" i="22" s="1"/>
  <c r="MF6" i="22"/>
  <c r="MF10" i="22" s="1"/>
  <c r="ME6" i="22"/>
  <c r="ME10" i="22" s="1"/>
  <c r="MD6" i="22"/>
  <c r="MD10" i="22" s="1"/>
  <c r="JS7" i="22"/>
  <c r="JS11" i="22" s="1"/>
  <c r="JR7" i="22"/>
  <c r="JR11" i="22" s="1"/>
  <c r="JQ7" i="22"/>
  <c r="JQ11" i="22" s="1"/>
  <c r="JP7" i="22"/>
  <c r="JP11" i="22" s="1"/>
  <c r="JO7" i="22"/>
  <c r="JO11" i="22" s="1"/>
  <c r="JN7" i="22"/>
  <c r="JN11" i="22" s="1"/>
  <c r="JM7" i="22"/>
  <c r="JM11" i="22" s="1"/>
  <c r="JL7" i="22"/>
  <c r="JL11" i="22" s="1"/>
  <c r="JK7" i="22"/>
  <c r="JK11" i="22" s="1"/>
  <c r="JJ7" i="22"/>
  <c r="JJ11" i="22" s="1"/>
  <c r="JI7" i="22"/>
  <c r="JI11" i="22" s="1"/>
  <c r="JH7" i="22"/>
  <c r="JH11" i="22" s="1"/>
  <c r="JG7" i="22"/>
  <c r="JG11" i="22" s="1"/>
  <c r="JF7" i="22"/>
  <c r="JF11" i="22" s="1"/>
  <c r="JE7" i="22"/>
  <c r="JE11" i="22" s="1"/>
  <c r="JD7" i="22"/>
  <c r="JD11" i="22" s="1"/>
  <c r="JC7" i="22"/>
  <c r="JC11" i="22" s="1"/>
  <c r="JB7" i="22"/>
  <c r="JB11" i="22" s="1"/>
  <c r="JA7" i="22"/>
  <c r="JA11" i="22" s="1"/>
  <c r="IZ7" i="22"/>
  <c r="IZ11" i="22" s="1"/>
  <c r="IY7" i="22"/>
  <c r="IY11" i="22" s="1"/>
  <c r="IX7" i="22"/>
  <c r="IX11" i="22" s="1"/>
  <c r="IW7" i="22"/>
  <c r="IW11" i="22" s="1"/>
  <c r="IV7" i="22"/>
  <c r="IV11" i="22" s="1"/>
  <c r="IU7" i="22"/>
  <c r="IU11" i="22" s="1"/>
  <c r="IT7" i="22"/>
  <c r="IT11" i="22" s="1"/>
  <c r="IS7" i="22"/>
  <c r="IS11" i="22" s="1"/>
  <c r="IR7" i="22"/>
  <c r="IR11" i="22" s="1"/>
  <c r="IQ7" i="22"/>
  <c r="IQ11" i="22" s="1"/>
  <c r="IP7" i="22"/>
  <c r="IP11" i="22" s="1"/>
  <c r="JS6" i="22"/>
  <c r="JS10" i="22" s="1"/>
  <c r="JR6" i="22"/>
  <c r="JR10" i="22" s="1"/>
  <c r="JQ6" i="22"/>
  <c r="JQ10" i="22" s="1"/>
  <c r="JQ13" i="22" s="1"/>
  <c r="JP6" i="22"/>
  <c r="JP10" i="22" s="1"/>
  <c r="JP13" i="22" s="1"/>
  <c r="JO6" i="22"/>
  <c r="JO10" i="22" s="1"/>
  <c r="JN6" i="22"/>
  <c r="JN10" i="22" s="1"/>
  <c r="JM6" i="22"/>
  <c r="JM10" i="22" s="1"/>
  <c r="JL6" i="22"/>
  <c r="JL10" i="22" s="1"/>
  <c r="JK6" i="22"/>
  <c r="JK10" i="22" s="1"/>
  <c r="JJ6" i="22"/>
  <c r="JJ10" i="22" s="1"/>
  <c r="JI6" i="22"/>
  <c r="JI10" i="22" s="1"/>
  <c r="JH6" i="22"/>
  <c r="JH10" i="22" s="1"/>
  <c r="JG6" i="22"/>
  <c r="JG10" i="22" s="1"/>
  <c r="JF6" i="22"/>
  <c r="JF10" i="22" s="1"/>
  <c r="JE6" i="22"/>
  <c r="JE10" i="22" s="1"/>
  <c r="JD6" i="22"/>
  <c r="JD10" i="22" s="1"/>
  <c r="JC6" i="22"/>
  <c r="JC10" i="22" s="1"/>
  <c r="JB6" i="22"/>
  <c r="JB10" i="22" s="1"/>
  <c r="JA6" i="22"/>
  <c r="JA10" i="22" s="1"/>
  <c r="IZ6" i="22"/>
  <c r="IZ10" i="22" s="1"/>
  <c r="IY6" i="22"/>
  <c r="IY10" i="22" s="1"/>
  <c r="IX6" i="22"/>
  <c r="IX10" i="22" s="1"/>
  <c r="IW6" i="22"/>
  <c r="IW10" i="22" s="1"/>
  <c r="IV6" i="22"/>
  <c r="IV10" i="22" s="1"/>
  <c r="IU6" i="22"/>
  <c r="IU10" i="22" s="1"/>
  <c r="IT6" i="22"/>
  <c r="IT10" i="22" s="1"/>
  <c r="IS6" i="22"/>
  <c r="IS10" i="22" s="1"/>
  <c r="IR6" i="22"/>
  <c r="IR10" i="22" s="1"/>
  <c r="IQ6" i="22"/>
  <c r="IQ10" i="22" s="1"/>
  <c r="IP6" i="22"/>
  <c r="IP10" i="22" s="1"/>
  <c r="IO7" i="22"/>
  <c r="IO11" i="22" s="1"/>
  <c r="IN7" i="22"/>
  <c r="IN11" i="22" s="1"/>
  <c r="IM7" i="22"/>
  <c r="IM11" i="22" s="1"/>
  <c r="IL7" i="22"/>
  <c r="IL11" i="22" s="1"/>
  <c r="IK7" i="22"/>
  <c r="IK11" i="22" s="1"/>
  <c r="IJ7" i="22"/>
  <c r="IJ11" i="22" s="1"/>
  <c r="II7" i="22"/>
  <c r="II11" i="22" s="1"/>
  <c r="IH7" i="22"/>
  <c r="IH11" i="22" s="1"/>
  <c r="IG7" i="22"/>
  <c r="IG11" i="22" s="1"/>
  <c r="IF7" i="22"/>
  <c r="IF11" i="22" s="1"/>
  <c r="IE7" i="22"/>
  <c r="IE11" i="22" s="1"/>
  <c r="ID7" i="22"/>
  <c r="ID11" i="22" s="1"/>
  <c r="IC7" i="22"/>
  <c r="IC11" i="22" s="1"/>
  <c r="IB7" i="22"/>
  <c r="IB11" i="22" s="1"/>
  <c r="IA7" i="22"/>
  <c r="IA11" i="22" s="1"/>
  <c r="HZ7" i="22"/>
  <c r="HZ11" i="22" s="1"/>
  <c r="HY7" i="22"/>
  <c r="HY11" i="22" s="1"/>
  <c r="HX7" i="22"/>
  <c r="HX11" i="22" s="1"/>
  <c r="HW7" i="22"/>
  <c r="HW11" i="22" s="1"/>
  <c r="HV7" i="22"/>
  <c r="HV11" i="22" s="1"/>
  <c r="HU7" i="22"/>
  <c r="HU11" i="22" s="1"/>
  <c r="HT7" i="22"/>
  <c r="HT11" i="22" s="1"/>
  <c r="HS7" i="22"/>
  <c r="HS11" i="22" s="1"/>
  <c r="HR7" i="22"/>
  <c r="HR11" i="22" s="1"/>
  <c r="HQ7" i="22"/>
  <c r="HQ11" i="22" s="1"/>
  <c r="HP7" i="22"/>
  <c r="HP11" i="22" s="1"/>
  <c r="HO7" i="22"/>
  <c r="HO11" i="22" s="1"/>
  <c r="HN7" i="22"/>
  <c r="HN11" i="22" s="1"/>
  <c r="HM7" i="22"/>
  <c r="HM11" i="22" s="1"/>
  <c r="HL7" i="22"/>
  <c r="HL11" i="22" s="1"/>
  <c r="IO6" i="22"/>
  <c r="IO10" i="22" s="1"/>
  <c r="IN6" i="22"/>
  <c r="IN10" i="22" s="1"/>
  <c r="IM6" i="22"/>
  <c r="IM10" i="22" s="1"/>
  <c r="IL6" i="22"/>
  <c r="IL10" i="22" s="1"/>
  <c r="IK6" i="22"/>
  <c r="IK10" i="22" s="1"/>
  <c r="IJ6" i="22"/>
  <c r="IJ10" i="22" s="1"/>
  <c r="II6" i="22"/>
  <c r="II10" i="22" s="1"/>
  <c r="IH6" i="22"/>
  <c r="IH10" i="22" s="1"/>
  <c r="IG6" i="22"/>
  <c r="IG10" i="22" s="1"/>
  <c r="IF6" i="22"/>
  <c r="IF10" i="22" s="1"/>
  <c r="IE6" i="22"/>
  <c r="IE10" i="22" s="1"/>
  <c r="ID6" i="22"/>
  <c r="ID10" i="22" s="1"/>
  <c r="IC6" i="22"/>
  <c r="IC10" i="22" s="1"/>
  <c r="IB6" i="22"/>
  <c r="IB10" i="22" s="1"/>
  <c r="IA6" i="22"/>
  <c r="IA10" i="22" s="1"/>
  <c r="HZ6" i="22"/>
  <c r="HZ10" i="22" s="1"/>
  <c r="HY6" i="22"/>
  <c r="HY10" i="22" s="1"/>
  <c r="HX6" i="22"/>
  <c r="HX10" i="22" s="1"/>
  <c r="HW6" i="22"/>
  <c r="HW10" i="22" s="1"/>
  <c r="HV6" i="22"/>
  <c r="HV10" i="22" s="1"/>
  <c r="HU6" i="22"/>
  <c r="HU10" i="22" s="1"/>
  <c r="HT6" i="22"/>
  <c r="HT10" i="22" s="1"/>
  <c r="HS6" i="22"/>
  <c r="HS10" i="22" s="1"/>
  <c r="HR6" i="22"/>
  <c r="HR10" i="22" s="1"/>
  <c r="HQ6" i="22"/>
  <c r="HQ10" i="22" s="1"/>
  <c r="HP6" i="22"/>
  <c r="HP10" i="22" s="1"/>
  <c r="HO6" i="22"/>
  <c r="HO10" i="22" s="1"/>
  <c r="HN6" i="22"/>
  <c r="HN10" i="22" s="1"/>
  <c r="HM6" i="22"/>
  <c r="HM10" i="22" s="1"/>
  <c r="HL6" i="22"/>
  <c r="HL10" i="22" s="1"/>
  <c r="HK7" i="22"/>
  <c r="HK11" i="22" s="1"/>
  <c r="HK6" i="22"/>
  <c r="HK10" i="22" s="1"/>
  <c r="HJ7" i="22"/>
  <c r="HJ11" i="22" s="1"/>
  <c r="HJ14" i="22" s="1"/>
  <c r="HI7" i="22"/>
  <c r="HI11" i="22" s="1"/>
  <c r="HI14" i="22" s="1"/>
  <c r="HH7" i="22"/>
  <c r="HH11" i="22" s="1"/>
  <c r="HH14" i="22" s="1"/>
  <c r="HG7" i="22"/>
  <c r="HG11" i="22" s="1"/>
  <c r="HG14" i="22" s="1"/>
  <c r="HF7" i="22"/>
  <c r="HF11" i="22" s="1"/>
  <c r="HF14" i="22" s="1"/>
  <c r="HE7" i="22"/>
  <c r="HE11" i="22" s="1"/>
  <c r="HE14" i="22" s="1"/>
  <c r="HD7" i="22"/>
  <c r="HD11" i="22" s="1"/>
  <c r="HD14" i="22" s="1"/>
  <c r="HC7" i="22"/>
  <c r="HC11" i="22" s="1"/>
  <c r="HC14" i="22" s="1"/>
  <c r="HB7" i="22"/>
  <c r="HB11" i="22" s="1"/>
  <c r="HB14" i="22" s="1"/>
  <c r="HA7" i="22"/>
  <c r="HA11" i="22" s="1"/>
  <c r="HA14" i="22" s="1"/>
  <c r="GZ7" i="22"/>
  <c r="GZ11" i="22" s="1"/>
  <c r="GZ14" i="22" s="1"/>
  <c r="GY7" i="22"/>
  <c r="GY11" i="22" s="1"/>
  <c r="GY14" i="22" s="1"/>
  <c r="GX7" i="22"/>
  <c r="GX11" i="22" s="1"/>
  <c r="GX14" i="22" s="1"/>
  <c r="GW7" i="22"/>
  <c r="GW11" i="22" s="1"/>
  <c r="GW14" i="22" s="1"/>
  <c r="GV7" i="22"/>
  <c r="GV11" i="22" s="1"/>
  <c r="GV14" i="22" s="1"/>
  <c r="GU7" i="22"/>
  <c r="GU11" i="22" s="1"/>
  <c r="GU14" i="22" s="1"/>
  <c r="GT7" i="22"/>
  <c r="GT11" i="22" s="1"/>
  <c r="GT14" i="22" s="1"/>
  <c r="GS7" i="22"/>
  <c r="GS11" i="22" s="1"/>
  <c r="GS14" i="22" s="1"/>
  <c r="GR7" i="22"/>
  <c r="GR11" i="22" s="1"/>
  <c r="GR14" i="22" s="1"/>
  <c r="GQ7" i="22"/>
  <c r="GQ11" i="22" s="1"/>
  <c r="GQ14" i="22" s="1"/>
  <c r="GP7" i="22"/>
  <c r="GP11" i="22" s="1"/>
  <c r="GP14" i="22" s="1"/>
  <c r="GO7" i="22"/>
  <c r="GO11" i="22" s="1"/>
  <c r="GO14" i="22" s="1"/>
  <c r="GN7" i="22"/>
  <c r="GN11" i="22" s="1"/>
  <c r="GN14" i="22" s="1"/>
  <c r="GM7" i="22"/>
  <c r="GM11" i="22" s="1"/>
  <c r="GM14" i="22" s="1"/>
  <c r="GL7" i="22"/>
  <c r="GL11" i="22" s="1"/>
  <c r="GL14" i="22" s="1"/>
  <c r="GK7" i="22"/>
  <c r="GK11" i="22" s="1"/>
  <c r="GK14" i="22" s="1"/>
  <c r="GJ7" i="22"/>
  <c r="GJ11" i="22" s="1"/>
  <c r="GJ14" i="22" s="1"/>
  <c r="GI7" i="22"/>
  <c r="GI11" i="22" s="1"/>
  <c r="GI14" i="22" s="1"/>
  <c r="GH7" i="22"/>
  <c r="GH11" i="22" s="1"/>
  <c r="GH14" i="22" s="1"/>
  <c r="HJ6" i="22"/>
  <c r="HJ10" i="22" s="1"/>
  <c r="HJ13" i="22" s="1"/>
  <c r="HI6" i="22"/>
  <c r="HI10" i="22" s="1"/>
  <c r="HI13" i="22" s="1"/>
  <c r="HH6" i="22"/>
  <c r="HH10" i="22" s="1"/>
  <c r="HH13" i="22" s="1"/>
  <c r="HG6" i="22"/>
  <c r="HG10" i="22" s="1"/>
  <c r="HG13" i="22" s="1"/>
  <c r="HF6" i="22"/>
  <c r="HF10" i="22" s="1"/>
  <c r="HF13" i="22" s="1"/>
  <c r="HE6" i="22"/>
  <c r="HE10" i="22" s="1"/>
  <c r="HE13" i="22" s="1"/>
  <c r="HD6" i="22"/>
  <c r="HD10" i="22" s="1"/>
  <c r="HD13" i="22" s="1"/>
  <c r="HC6" i="22"/>
  <c r="HC10" i="22" s="1"/>
  <c r="HC13" i="22" s="1"/>
  <c r="HB6" i="22"/>
  <c r="HB10" i="22" s="1"/>
  <c r="HB13" i="22" s="1"/>
  <c r="HA6" i="22"/>
  <c r="HA10" i="22" s="1"/>
  <c r="HA13" i="22" s="1"/>
  <c r="GZ6" i="22"/>
  <c r="GZ10" i="22" s="1"/>
  <c r="GZ13" i="22" s="1"/>
  <c r="GY6" i="22"/>
  <c r="GY10" i="22" s="1"/>
  <c r="GY13" i="22" s="1"/>
  <c r="GX6" i="22"/>
  <c r="GX10" i="22" s="1"/>
  <c r="GX13" i="22" s="1"/>
  <c r="GW6" i="22"/>
  <c r="GW10" i="22" s="1"/>
  <c r="GW13" i="22" s="1"/>
  <c r="GV6" i="22"/>
  <c r="GV10" i="22" s="1"/>
  <c r="GV13" i="22" s="1"/>
  <c r="GU6" i="22"/>
  <c r="GU10" i="22" s="1"/>
  <c r="GU13" i="22" s="1"/>
  <c r="GT6" i="22"/>
  <c r="GT10" i="22" s="1"/>
  <c r="GT13" i="22" s="1"/>
  <c r="GS6" i="22"/>
  <c r="GS10" i="22" s="1"/>
  <c r="GS13" i="22" s="1"/>
  <c r="GR6" i="22"/>
  <c r="GR10" i="22" s="1"/>
  <c r="GR13" i="22" s="1"/>
  <c r="GQ6" i="22"/>
  <c r="GQ10" i="22" s="1"/>
  <c r="GQ13" i="22" s="1"/>
  <c r="GP6" i="22"/>
  <c r="GP10" i="22" s="1"/>
  <c r="GP13" i="22" s="1"/>
  <c r="GO6" i="22"/>
  <c r="GO10" i="22" s="1"/>
  <c r="GO13" i="22" s="1"/>
  <c r="GN6" i="22"/>
  <c r="GN10" i="22" s="1"/>
  <c r="GN13" i="22" s="1"/>
  <c r="GM6" i="22"/>
  <c r="GM10" i="22" s="1"/>
  <c r="GM13" i="22" s="1"/>
  <c r="GL6" i="22"/>
  <c r="GL10" i="22" s="1"/>
  <c r="GL13" i="22" s="1"/>
  <c r="GK6" i="22"/>
  <c r="GK10" i="22" s="1"/>
  <c r="GK13" i="22" s="1"/>
  <c r="GJ6" i="22"/>
  <c r="GJ10" i="22" s="1"/>
  <c r="GJ13" i="22" s="1"/>
  <c r="GI6" i="22"/>
  <c r="GI10" i="22" s="1"/>
  <c r="GI13" i="22" s="1"/>
  <c r="GH6" i="22"/>
  <c r="GH10" i="22" s="1"/>
  <c r="GH13" i="22" s="1"/>
  <c r="GG7" i="22"/>
  <c r="GG11" i="22" s="1"/>
  <c r="GG6" i="22"/>
  <c r="GG10" i="22" s="1"/>
  <c r="FA7" i="22"/>
  <c r="FA11" i="22" s="1"/>
  <c r="EZ7" i="22"/>
  <c r="EZ11" i="22" s="1"/>
  <c r="EY7" i="22"/>
  <c r="EY11" i="22" s="1"/>
  <c r="EX7" i="22"/>
  <c r="EX11" i="22" s="1"/>
  <c r="EW7" i="22"/>
  <c r="EW11" i="22" s="1"/>
  <c r="EV7" i="22"/>
  <c r="EV11" i="22" s="1"/>
  <c r="EU7" i="22"/>
  <c r="EU11" i="22" s="1"/>
  <c r="ET7" i="22"/>
  <c r="ET11" i="22" s="1"/>
  <c r="ES7" i="22"/>
  <c r="ES11" i="22" s="1"/>
  <c r="ER7" i="22"/>
  <c r="ER11" i="22" s="1"/>
  <c r="EQ7" i="22"/>
  <c r="EQ11" i="22" s="1"/>
  <c r="EP7" i="22"/>
  <c r="EP11" i="22" s="1"/>
  <c r="EO7" i="22"/>
  <c r="EO11" i="22" s="1"/>
  <c r="EN7" i="22"/>
  <c r="EN11" i="22" s="1"/>
  <c r="EM7" i="22"/>
  <c r="EM11" i="22" s="1"/>
  <c r="EL7" i="22"/>
  <c r="EL11" i="22" s="1"/>
  <c r="EK7" i="22"/>
  <c r="EK11" i="22" s="1"/>
  <c r="EJ7" i="22"/>
  <c r="EJ11" i="22" s="1"/>
  <c r="EI7" i="22"/>
  <c r="EI11" i="22" s="1"/>
  <c r="EH7" i="22"/>
  <c r="EH11" i="22" s="1"/>
  <c r="EG7" i="22"/>
  <c r="EG11" i="22" s="1"/>
  <c r="EF7" i="22"/>
  <c r="EF11" i="22" s="1"/>
  <c r="EE7" i="22"/>
  <c r="EE11" i="22" s="1"/>
  <c r="ED7" i="22"/>
  <c r="ED11" i="22" s="1"/>
  <c r="EC7" i="22"/>
  <c r="EC11" i="22" s="1"/>
  <c r="EB7" i="22"/>
  <c r="EB11" i="22" s="1"/>
  <c r="EA7" i="22"/>
  <c r="EA11" i="22" s="1"/>
  <c r="DZ7" i="22"/>
  <c r="DZ11" i="22" s="1"/>
  <c r="DY7" i="22"/>
  <c r="DY11" i="22" s="1"/>
  <c r="DX7" i="22"/>
  <c r="DX11" i="22" s="1"/>
  <c r="FA6" i="22"/>
  <c r="FA10" i="22" s="1"/>
  <c r="EZ6" i="22"/>
  <c r="EZ10" i="22" s="1"/>
  <c r="EY6" i="22"/>
  <c r="EY10" i="22" s="1"/>
  <c r="EX6" i="22"/>
  <c r="EX10" i="22" s="1"/>
  <c r="EW6" i="22"/>
  <c r="EW10" i="22" s="1"/>
  <c r="EV6" i="22"/>
  <c r="EV10" i="22" s="1"/>
  <c r="EU6" i="22"/>
  <c r="EU10" i="22" s="1"/>
  <c r="ET6" i="22"/>
  <c r="ET10" i="22" s="1"/>
  <c r="ES6" i="22"/>
  <c r="ES10" i="22" s="1"/>
  <c r="ER6" i="22"/>
  <c r="ER10" i="22" s="1"/>
  <c r="EQ6" i="22"/>
  <c r="EQ10" i="22" s="1"/>
  <c r="EP6" i="22"/>
  <c r="EP10" i="22" s="1"/>
  <c r="EO6" i="22"/>
  <c r="EO10" i="22" s="1"/>
  <c r="EN6" i="22"/>
  <c r="EN10" i="22" s="1"/>
  <c r="EM6" i="22"/>
  <c r="EM10" i="22" s="1"/>
  <c r="EL6" i="22"/>
  <c r="EL10" i="22" s="1"/>
  <c r="EK6" i="22"/>
  <c r="EK10" i="22" s="1"/>
  <c r="EJ6" i="22"/>
  <c r="EJ10" i="22" s="1"/>
  <c r="EI6" i="22"/>
  <c r="EI10" i="22" s="1"/>
  <c r="EH6" i="22"/>
  <c r="EH10" i="22" s="1"/>
  <c r="EG6" i="22"/>
  <c r="EG10" i="22" s="1"/>
  <c r="EF6" i="22"/>
  <c r="EF10" i="22" s="1"/>
  <c r="EE6" i="22"/>
  <c r="EE10" i="22" s="1"/>
  <c r="ED6" i="22"/>
  <c r="ED10" i="22" s="1"/>
  <c r="EC6" i="22"/>
  <c r="EC10" i="22" s="1"/>
  <c r="EB6" i="22"/>
  <c r="EB10" i="22" s="1"/>
  <c r="EA6" i="22"/>
  <c r="EA10" i="22" s="1"/>
  <c r="DZ6" i="22"/>
  <c r="DZ10" i="22" s="1"/>
  <c r="DY6" i="22"/>
  <c r="DY10" i="22" s="1"/>
  <c r="DX6" i="22"/>
  <c r="DX10" i="22" s="1"/>
  <c r="DW7" i="22"/>
  <c r="DW11" i="22" s="1"/>
  <c r="DW6" i="22"/>
  <c r="DW10" i="22" s="1"/>
  <c r="DV7" i="22"/>
  <c r="DV11" i="22" s="1"/>
  <c r="DU7" i="22"/>
  <c r="DU11" i="22" s="1"/>
  <c r="DT7" i="22"/>
  <c r="DT11" i="22" s="1"/>
  <c r="DS7" i="22"/>
  <c r="DS11" i="22" s="1"/>
  <c r="DR7" i="22"/>
  <c r="DR11" i="22" s="1"/>
  <c r="DQ7" i="22"/>
  <c r="DQ11" i="22" s="1"/>
  <c r="DP7" i="22"/>
  <c r="DP11" i="22" s="1"/>
  <c r="DO7" i="22"/>
  <c r="DO11" i="22" s="1"/>
  <c r="DN7" i="22"/>
  <c r="DN11" i="22" s="1"/>
  <c r="DM7" i="22"/>
  <c r="DM11" i="22" s="1"/>
  <c r="DL7" i="22"/>
  <c r="DL11" i="22" s="1"/>
  <c r="DK7" i="22"/>
  <c r="DK11" i="22" s="1"/>
  <c r="DJ7" i="22"/>
  <c r="DJ11" i="22" s="1"/>
  <c r="DI7" i="22"/>
  <c r="DI11" i="22" s="1"/>
  <c r="DH7" i="22"/>
  <c r="DH11" i="22" s="1"/>
  <c r="DG7" i="22"/>
  <c r="DG11" i="22" s="1"/>
  <c r="DF7" i="22"/>
  <c r="DF11" i="22" s="1"/>
  <c r="DE7" i="22"/>
  <c r="DE11" i="22" s="1"/>
  <c r="DD7" i="22"/>
  <c r="DD11" i="22" s="1"/>
  <c r="DC7" i="22"/>
  <c r="DC11" i="22" s="1"/>
  <c r="DB7" i="22"/>
  <c r="DB11" i="22" s="1"/>
  <c r="DA7" i="22"/>
  <c r="DA11" i="22" s="1"/>
  <c r="CZ7" i="22"/>
  <c r="CZ11" i="22" s="1"/>
  <c r="CY7" i="22"/>
  <c r="CY11" i="22" s="1"/>
  <c r="CX7" i="22"/>
  <c r="CX11" i="22" s="1"/>
  <c r="CW7" i="22"/>
  <c r="CW11" i="22" s="1"/>
  <c r="CV7" i="22"/>
  <c r="CV11" i="22" s="1"/>
  <c r="CU7" i="22"/>
  <c r="CU11" i="22" s="1"/>
  <c r="CT7" i="22"/>
  <c r="CT11" i="22" s="1"/>
  <c r="DV6" i="22"/>
  <c r="DV10" i="22" s="1"/>
  <c r="DU6" i="22"/>
  <c r="DU10" i="22" s="1"/>
  <c r="DT6" i="22"/>
  <c r="DT10" i="22" s="1"/>
  <c r="DS6" i="22"/>
  <c r="DS10" i="22" s="1"/>
  <c r="DR6" i="22"/>
  <c r="DR10" i="22" s="1"/>
  <c r="DQ6" i="22"/>
  <c r="DQ10" i="22" s="1"/>
  <c r="DP6" i="22"/>
  <c r="DP10" i="22" s="1"/>
  <c r="DO6" i="22"/>
  <c r="DO10" i="22" s="1"/>
  <c r="DN6" i="22"/>
  <c r="DN10" i="22" s="1"/>
  <c r="DM6" i="22"/>
  <c r="DM10" i="22" s="1"/>
  <c r="DL6" i="22"/>
  <c r="DL10" i="22" s="1"/>
  <c r="DK6" i="22"/>
  <c r="DK10" i="22" s="1"/>
  <c r="DJ6" i="22"/>
  <c r="DJ10" i="22" s="1"/>
  <c r="DI6" i="22"/>
  <c r="DI10" i="22" s="1"/>
  <c r="DH6" i="22"/>
  <c r="DH10" i="22" s="1"/>
  <c r="DG6" i="22"/>
  <c r="DG10" i="22" s="1"/>
  <c r="DF6" i="22"/>
  <c r="DF10" i="22" s="1"/>
  <c r="DE6" i="22"/>
  <c r="DE10" i="22" s="1"/>
  <c r="DD6" i="22"/>
  <c r="DD10" i="22" s="1"/>
  <c r="DC6" i="22"/>
  <c r="DC10" i="22" s="1"/>
  <c r="DB6" i="22"/>
  <c r="DB10" i="22" s="1"/>
  <c r="DA6" i="22"/>
  <c r="DA10" i="22" s="1"/>
  <c r="CZ6" i="22"/>
  <c r="CZ10" i="22" s="1"/>
  <c r="CY6" i="22"/>
  <c r="CY10" i="22" s="1"/>
  <c r="CX6" i="22"/>
  <c r="CX10" i="22" s="1"/>
  <c r="CW6" i="22"/>
  <c r="CW10" i="22" s="1"/>
  <c r="CV6" i="22"/>
  <c r="CV10" i="22" s="1"/>
  <c r="CU6" i="22"/>
  <c r="CU10" i="22" s="1"/>
  <c r="CT6" i="22"/>
  <c r="CT10" i="22" s="1"/>
  <c r="CS7" i="22"/>
  <c r="CS11" i="22" s="1"/>
  <c r="CS6" i="22"/>
  <c r="CS10" i="22" s="1"/>
  <c r="OK11" i="22"/>
  <c r="OK14" i="22" s="1"/>
  <c r="OJ11" i="22"/>
  <c r="OJ14" i="22" s="1"/>
  <c r="OI11" i="22"/>
  <c r="OI14" i="22" s="1"/>
  <c r="OH11" i="22"/>
  <c r="OH14" i="22" s="1"/>
  <c r="OG11" i="22"/>
  <c r="OG14" i="22" s="1"/>
  <c r="OF11" i="22"/>
  <c r="OF14" i="22" s="1"/>
  <c r="OE11" i="22"/>
  <c r="OE14" i="22" s="1"/>
  <c r="OD11" i="22"/>
  <c r="OD14" i="22" s="1"/>
  <c r="OC11" i="22"/>
  <c r="OC14" i="22" s="1"/>
  <c r="OB11" i="22"/>
  <c r="OB14" i="22" s="1"/>
  <c r="OA11" i="22"/>
  <c r="OA14" i="22" s="1"/>
  <c r="NZ11" i="22"/>
  <c r="NZ14" i="22" s="1"/>
  <c r="NY11" i="22"/>
  <c r="NY14" i="22" s="1"/>
  <c r="NX11" i="22"/>
  <c r="NX14" i="22" s="1"/>
  <c r="NW11" i="22"/>
  <c r="NW14" i="22" s="1"/>
  <c r="NV11" i="22"/>
  <c r="NV14" i="22" s="1"/>
  <c r="NU11" i="22"/>
  <c r="NU14" i="22" s="1"/>
  <c r="NT11" i="22"/>
  <c r="NT14" i="22" s="1"/>
  <c r="NS11" i="22"/>
  <c r="NS14" i="22" s="1"/>
  <c r="NR11" i="22"/>
  <c r="NR14" i="22" s="1"/>
  <c r="NQ11" i="22"/>
  <c r="NQ14" i="22" s="1"/>
  <c r="NP11" i="22"/>
  <c r="NP14" i="22" s="1"/>
  <c r="NO11" i="22"/>
  <c r="NO14" i="22" s="1"/>
  <c r="NN11" i="22"/>
  <c r="NN14" i="22" s="1"/>
  <c r="NM11" i="22"/>
  <c r="NM14" i="22" s="1"/>
  <c r="NL11" i="22"/>
  <c r="NL14" i="22" s="1"/>
  <c r="NK11" i="22"/>
  <c r="NK14" i="22" s="1"/>
  <c r="NJ11" i="22"/>
  <c r="NJ14" i="22" s="1"/>
  <c r="NI11" i="22"/>
  <c r="NI14" i="22" s="1"/>
  <c r="NH11" i="22"/>
  <c r="NH14" i="22" s="1"/>
  <c r="NG11" i="22"/>
  <c r="OK10" i="22"/>
  <c r="OK13" i="22" s="1"/>
  <c r="OJ10" i="22"/>
  <c r="OJ13" i="22" s="1"/>
  <c r="OI10" i="22"/>
  <c r="OI13" i="22" s="1"/>
  <c r="OH10" i="22"/>
  <c r="OH13" i="22" s="1"/>
  <c r="OG10" i="22"/>
  <c r="OG13" i="22" s="1"/>
  <c r="OF10" i="22"/>
  <c r="OF13" i="22" s="1"/>
  <c r="OE10" i="22"/>
  <c r="OE13" i="22" s="1"/>
  <c r="OD10" i="22"/>
  <c r="OD13" i="22" s="1"/>
  <c r="OC10" i="22"/>
  <c r="OC13" i="22" s="1"/>
  <c r="OB10" i="22"/>
  <c r="OB13" i="22" s="1"/>
  <c r="OA10" i="22"/>
  <c r="OA13" i="22" s="1"/>
  <c r="NZ10" i="22"/>
  <c r="NZ13" i="22" s="1"/>
  <c r="NY10" i="22"/>
  <c r="NY13" i="22" s="1"/>
  <c r="NX10" i="22"/>
  <c r="NX13" i="22" s="1"/>
  <c r="NW10" i="22"/>
  <c r="NW13" i="22" s="1"/>
  <c r="NV10" i="22"/>
  <c r="NV13" i="22" s="1"/>
  <c r="NU10" i="22"/>
  <c r="NU13" i="22" s="1"/>
  <c r="NT10" i="22"/>
  <c r="NT13" i="22" s="1"/>
  <c r="NS10" i="22"/>
  <c r="NS13" i="22" s="1"/>
  <c r="NR10" i="22"/>
  <c r="NR13" i="22" s="1"/>
  <c r="NQ10" i="22"/>
  <c r="NQ13" i="22" s="1"/>
  <c r="NP10" i="22"/>
  <c r="NP13" i="22" s="1"/>
  <c r="NO10" i="22"/>
  <c r="NO13" i="22" s="1"/>
  <c r="NN10" i="22"/>
  <c r="NN13" i="22" s="1"/>
  <c r="NM10" i="22"/>
  <c r="NM13" i="22" s="1"/>
  <c r="NL10" i="22"/>
  <c r="NL13" i="22" s="1"/>
  <c r="NK10" i="22"/>
  <c r="NK13" i="22" s="1"/>
  <c r="NJ10" i="22"/>
  <c r="NJ13" i="22" s="1"/>
  <c r="NI10" i="22"/>
  <c r="NI13" i="22" s="1"/>
  <c r="NH10" i="22"/>
  <c r="NH13" i="22" s="1"/>
  <c r="NG10" i="22"/>
  <c r="CR6" i="22"/>
  <c r="CR10" i="22" s="1"/>
  <c r="CR7" i="22"/>
  <c r="CR11" i="22" s="1"/>
  <c r="CQ7" i="22"/>
  <c r="CQ11" i="22" s="1"/>
  <c r="CP7" i="22"/>
  <c r="CP11" i="22" s="1"/>
  <c r="CO7" i="22"/>
  <c r="CO11" i="22" s="1"/>
  <c r="CN7" i="22"/>
  <c r="CN11" i="22" s="1"/>
  <c r="CM7" i="22"/>
  <c r="CM11" i="22" s="1"/>
  <c r="CL7" i="22"/>
  <c r="CL11" i="22" s="1"/>
  <c r="CK7" i="22"/>
  <c r="CK11" i="22" s="1"/>
  <c r="CJ7" i="22"/>
  <c r="CJ11" i="22" s="1"/>
  <c r="CI7" i="22"/>
  <c r="CI11" i="22" s="1"/>
  <c r="CH7" i="22"/>
  <c r="CH11" i="22" s="1"/>
  <c r="CG7" i="22"/>
  <c r="CG11" i="22" s="1"/>
  <c r="CF7" i="22"/>
  <c r="CF11" i="22" s="1"/>
  <c r="CE7" i="22"/>
  <c r="CE11" i="22" s="1"/>
  <c r="CD7" i="22"/>
  <c r="CD11" i="22" s="1"/>
  <c r="CC7" i="22"/>
  <c r="CC11" i="22" s="1"/>
  <c r="CB7" i="22"/>
  <c r="CB11" i="22" s="1"/>
  <c r="CA7" i="22"/>
  <c r="CA11" i="22" s="1"/>
  <c r="BZ7" i="22"/>
  <c r="BZ11" i="22" s="1"/>
  <c r="BY7" i="22"/>
  <c r="BY11" i="22" s="1"/>
  <c r="BX7" i="22"/>
  <c r="BX11" i="22" s="1"/>
  <c r="BW7" i="22"/>
  <c r="BW11" i="22" s="1"/>
  <c r="BV7" i="22"/>
  <c r="BV11" i="22" s="1"/>
  <c r="BU7" i="22"/>
  <c r="BU11" i="22" s="1"/>
  <c r="BT7" i="22"/>
  <c r="BT11" i="22" s="1"/>
  <c r="BS7" i="22"/>
  <c r="BS11" i="22" s="1"/>
  <c r="BR7" i="22"/>
  <c r="BR11" i="22" s="1"/>
  <c r="BQ7" i="22"/>
  <c r="BQ11" i="22" s="1"/>
  <c r="BP7" i="22"/>
  <c r="BP11" i="22" s="1"/>
  <c r="BO7" i="22"/>
  <c r="BO11" i="22" s="1"/>
  <c r="CQ6" i="22"/>
  <c r="CQ10" i="22" s="1"/>
  <c r="CP6" i="22"/>
  <c r="CP10" i="22" s="1"/>
  <c r="CO6" i="22"/>
  <c r="CO10" i="22" s="1"/>
  <c r="CN6" i="22"/>
  <c r="CN10" i="22" s="1"/>
  <c r="CM6" i="22"/>
  <c r="CM10" i="22" s="1"/>
  <c r="CL6" i="22"/>
  <c r="CL10" i="22" s="1"/>
  <c r="CK6" i="22"/>
  <c r="CK10" i="22" s="1"/>
  <c r="CJ6" i="22"/>
  <c r="CJ10" i="22" s="1"/>
  <c r="CI6" i="22"/>
  <c r="CI10" i="22" s="1"/>
  <c r="CH6" i="22"/>
  <c r="CH10" i="22" s="1"/>
  <c r="CG6" i="22"/>
  <c r="CG10" i="22" s="1"/>
  <c r="CF6" i="22"/>
  <c r="CF10" i="22" s="1"/>
  <c r="CE6" i="22"/>
  <c r="CE10" i="22" s="1"/>
  <c r="CD6" i="22"/>
  <c r="CD10" i="22" s="1"/>
  <c r="CC6" i="22"/>
  <c r="CC10" i="22" s="1"/>
  <c r="CB6" i="22"/>
  <c r="CB10" i="22" s="1"/>
  <c r="CA6" i="22"/>
  <c r="CA10" i="22" s="1"/>
  <c r="BZ6" i="22"/>
  <c r="BZ10" i="22" s="1"/>
  <c r="BY6" i="22"/>
  <c r="BY10" i="22" s="1"/>
  <c r="BX6" i="22"/>
  <c r="BX10" i="22" s="1"/>
  <c r="BW6" i="22"/>
  <c r="BW10" i="22" s="1"/>
  <c r="BV6" i="22"/>
  <c r="BV10" i="22" s="1"/>
  <c r="BU6" i="22"/>
  <c r="BU10" i="22" s="1"/>
  <c r="BT6" i="22"/>
  <c r="BT10" i="22" s="1"/>
  <c r="BS6" i="22"/>
  <c r="BS10" i="22" s="1"/>
  <c r="BR6" i="22"/>
  <c r="BR10" i="22" s="1"/>
  <c r="BQ6" i="22"/>
  <c r="BQ10" i="22" s="1"/>
  <c r="BP6" i="22"/>
  <c r="BP10" i="22" s="1"/>
  <c r="BO6" i="22"/>
  <c r="BO10" i="22" s="1"/>
  <c r="BN7" i="22"/>
  <c r="BN11" i="22" s="1"/>
  <c r="BN6" i="22"/>
  <c r="AJ6" i="22"/>
  <c r="BM7" i="22"/>
  <c r="BM11" i="22" s="1"/>
  <c r="BL7" i="22"/>
  <c r="BL11" i="22" s="1"/>
  <c r="BK7" i="22"/>
  <c r="BK11" i="22" s="1"/>
  <c r="BJ7" i="22"/>
  <c r="BJ11" i="22" s="1"/>
  <c r="BI7" i="22"/>
  <c r="BI11" i="22" s="1"/>
  <c r="BH7" i="22"/>
  <c r="BH11" i="22" s="1"/>
  <c r="BG7" i="22"/>
  <c r="BG11" i="22" s="1"/>
  <c r="BF7" i="22"/>
  <c r="BF11" i="22" s="1"/>
  <c r="BE7" i="22"/>
  <c r="BE11" i="22" s="1"/>
  <c r="BD7" i="22"/>
  <c r="BD11" i="22" s="1"/>
  <c r="BC7" i="22"/>
  <c r="BC11" i="22" s="1"/>
  <c r="BB7" i="22"/>
  <c r="BB11" i="22" s="1"/>
  <c r="BA7" i="22"/>
  <c r="BA11" i="22" s="1"/>
  <c r="AZ7" i="22"/>
  <c r="AZ11" i="22" s="1"/>
  <c r="AY7" i="22"/>
  <c r="AY11" i="22" s="1"/>
  <c r="AX7" i="22"/>
  <c r="AX11" i="22" s="1"/>
  <c r="AW7" i="22"/>
  <c r="AW11" i="22" s="1"/>
  <c r="AV7" i="22"/>
  <c r="AV11" i="22" s="1"/>
  <c r="AU7" i="22"/>
  <c r="AU11" i="22" s="1"/>
  <c r="AT7" i="22"/>
  <c r="AT11" i="22" s="1"/>
  <c r="AS7" i="22"/>
  <c r="AS11" i="22" s="1"/>
  <c r="AR7" i="22"/>
  <c r="AR11" i="22" s="1"/>
  <c r="AQ7" i="22"/>
  <c r="AQ11" i="22" s="1"/>
  <c r="AP7" i="22"/>
  <c r="AP11" i="22" s="1"/>
  <c r="AO7" i="22"/>
  <c r="AO11" i="22" s="1"/>
  <c r="AN7" i="22"/>
  <c r="AN11" i="22" s="1"/>
  <c r="AM7" i="22"/>
  <c r="AM11" i="22" s="1"/>
  <c r="AL7" i="22"/>
  <c r="AL11" i="22" s="1"/>
  <c r="AK7" i="22"/>
  <c r="AK11" i="22" s="1"/>
  <c r="BM6" i="22"/>
  <c r="BM10" i="22" s="1"/>
  <c r="BL6" i="22"/>
  <c r="BL10" i="22" s="1"/>
  <c r="BK6" i="22"/>
  <c r="BK10" i="22" s="1"/>
  <c r="BJ6" i="22"/>
  <c r="BJ10" i="22" s="1"/>
  <c r="BI6" i="22"/>
  <c r="BI10" i="22" s="1"/>
  <c r="BH6" i="22"/>
  <c r="BH10" i="22" s="1"/>
  <c r="BG6" i="22"/>
  <c r="BG10" i="22" s="1"/>
  <c r="BF6" i="22"/>
  <c r="BF10" i="22" s="1"/>
  <c r="BE6" i="22"/>
  <c r="BE10" i="22" s="1"/>
  <c r="BD6" i="22"/>
  <c r="BD10" i="22" s="1"/>
  <c r="BC6" i="22"/>
  <c r="BC10" i="22" s="1"/>
  <c r="BB6" i="22"/>
  <c r="BB10" i="22" s="1"/>
  <c r="BA6" i="22"/>
  <c r="BA10" i="22" s="1"/>
  <c r="AZ6" i="22"/>
  <c r="AZ10" i="22" s="1"/>
  <c r="AY6" i="22"/>
  <c r="AY10" i="22" s="1"/>
  <c r="AX6" i="22"/>
  <c r="AX10" i="22" s="1"/>
  <c r="AW6" i="22"/>
  <c r="AW10" i="22" s="1"/>
  <c r="AV6" i="22"/>
  <c r="AV10" i="22" s="1"/>
  <c r="AU6" i="22"/>
  <c r="AU10" i="22" s="1"/>
  <c r="AT6" i="22"/>
  <c r="AT10" i="22" s="1"/>
  <c r="AS6" i="22"/>
  <c r="AS10" i="22" s="1"/>
  <c r="AR6" i="22"/>
  <c r="AR10" i="22" s="1"/>
  <c r="AQ6" i="22"/>
  <c r="AQ10" i="22" s="1"/>
  <c r="AP6" i="22"/>
  <c r="AP10" i="22" s="1"/>
  <c r="AO6" i="22"/>
  <c r="AO10" i="22" s="1"/>
  <c r="AN6" i="22"/>
  <c r="AN10" i="22" s="1"/>
  <c r="AM6" i="22"/>
  <c r="AM10" i="22" s="1"/>
  <c r="AL6" i="22"/>
  <c r="AL10" i="22" s="1"/>
  <c r="AK6" i="22"/>
  <c r="AK10" i="22" s="1"/>
  <c r="AJ7" i="22"/>
  <c r="AJ11" i="22" s="1"/>
  <c r="E6" i="22"/>
  <c r="AI7" i="22"/>
  <c r="AI11" i="22" s="1"/>
  <c r="AH7" i="22"/>
  <c r="AH11" i="22" s="1"/>
  <c r="AG7" i="22"/>
  <c r="AG11" i="22" s="1"/>
  <c r="AF7" i="22"/>
  <c r="AF11" i="22" s="1"/>
  <c r="AE7" i="22"/>
  <c r="AE11" i="22" s="1"/>
  <c r="AD7" i="22"/>
  <c r="AD11" i="22" s="1"/>
  <c r="AC7" i="22"/>
  <c r="AB7" i="22"/>
  <c r="AB11" i="22" s="1"/>
  <c r="AA7" i="22"/>
  <c r="Z7" i="22"/>
  <c r="Z11" i="22" s="1"/>
  <c r="Y7" i="22"/>
  <c r="X7" i="22"/>
  <c r="X11" i="22" s="1"/>
  <c r="W7" i="22"/>
  <c r="V7" i="22"/>
  <c r="V11" i="22" s="1"/>
  <c r="U7" i="22"/>
  <c r="T7" i="22"/>
  <c r="T11" i="22" s="1"/>
  <c r="S7" i="22"/>
  <c r="R7" i="22"/>
  <c r="R11" i="22" s="1"/>
  <c r="Q7" i="22"/>
  <c r="P7" i="22"/>
  <c r="P11" i="22" s="1"/>
  <c r="O7" i="22"/>
  <c r="N7" i="22"/>
  <c r="N11" i="22" s="1"/>
  <c r="M7" i="22"/>
  <c r="L7" i="22"/>
  <c r="L11" i="22" s="1"/>
  <c r="K7" i="22"/>
  <c r="J7" i="22"/>
  <c r="J11" i="22" s="1"/>
  <c r="I7" i="22"/>
  <c r="H7" i="22"/>
  <c r="H11" i="22" s="1"/>
  <c r="G7" i="22"/>
  <c r="F7" i="22"/>
  <c r="F11" i="22" s="1"/>
  <c r="E7" i="22"/>
  <c r="AI6" i="22"/>
  <c r="AI10" i="22" s="1"/>
  <c r="AH6" i="22"/>
  <c r="AH10" i="22" s="1"/>
  <c r="AG6" i="22"/>
  <c r="AG10" i="22" s="1"/>
  <c r="AF6" i="22"/>
  <c r="AF10" i="22" s="1"/>
  <c r="AE6" i="22"/>
  <c r="AE10" i="22" s="1"/>
  <c r="AD6" i="22"/>
  <c r="AD10" i="22" s="1"/>
  <c r="AC6" i="22"/>
  <c r="AB6" i="22"/>
  <c r="AB10" i="22" s="1"/>
  <c r="AA6" i="22"/>
  <c r="Z6" i="22"/>
  <c r="Z10" i="22" s="1"/>
  <c r="Y6" i="22"/>
  <c r="X6" i="22"/>
  <c r="X10" i="22" s="1"/>
  <c r="W6" i="22"/>
  <c r="V6" i="22"/>
  <c r="V10" i="22" s="1"/>
  <c r="U6" i="22"/>
  <c r="T6" i="22"/>
  <c r="T10" i="22" s="1"/>
  <c r="S6" i="22"/>
  <c r="R6" i="22"/>
  <c r="R10" i="22" s="1"/>
  <c r="Q6" i="22"/>
  <c r="P6" i="22"/>
  <c r="P10" i="22" s="1"/>
  <c r="O6" i="22"/>
  <c r="N6" i="22"/>
  <c r="N10" i="22" s="1"/>
  <c r="M6" i="22"/>
  <c r="L6" i="22"/>
  <c r="L10" i="22" s="1"/>
  <c r="K6" i="22"/>
  <c r="J6" i="22"/>
  <c r="J10" i="22" s="1"/>
  <c r="I6" i="22"/>
  <c r="I10" i="22" s="1"/>
  <c r="H6" i="22"/>
  <c r="H10" i="22" s="1"/>
  <c r="G6" i="22"/>
  <c r="G10" i="22" s="1"/>
  <c r="F6" i="22"/>
  <c r="F10" i="22" s="1"/>
  <c r="AK4" i="22"/>
  <c r="AL4" i="22" s="1"/>
  <c r="AM4" i="22" s="1"/>
  <c r="AN4" i="22" s="1"/>
  <c r="AO4" i="22" s="1"/>
  <c r="AP4" i="22" s="1"/>
  <c r="AQ4" i="22" s="1"/>
  <c r="AR4" i="22" s="1"/>
  <c r="AS4" i="22" s="1"/>
  <c r="AT4" i="22" s="1"/>
  <c r="AU4" i="22" s="1"/>
  <c r="AV4" i="22" s="1"/>
  <c r="AW4" i="22" s="1"/>
  <c r="AX4" i="22" s="1"/>
  <c r="AY4" i="22" s="1"/>
  <c r="AZ4" i="22" s="1"/>
  <c r="BA4" i="22" s="1"/>
  <c r="BB4" i="22" s="1"/>
  <c r="BC4" i="22" s="1"/>
  <c r="BD4" i="22" s="1"/>
  <c r="BE4" i="22" s="1"/>
  <c r="BF4" i="22" s="1"/>
  <c r="BG4" i="22" s="1"/>
  <c r="BH4" i="22" s="1"/>
  <c r="BI4" i="22" s="1"/>
  <c r="BJ4" i="22" s="1"/>
  <c r="BK4" i="22" s="1"/>
  <c r="BL4" i="22" s="1"/>
  <c r="BM4" i="22" s="1"/>
  <c r="BO4" i="22" s="1"/>
  <c r="BP4" i="22" s="1"/>
  <c r="BQ4" i="22" s="1"/>
  <c r="BR4" i="22" s="1"/>
  <c r="BS4" i="22" s="1"/>
  <c r="BT4" i="22" s="1"/>
  <c r="BU4" i="22" s="1"/>
  <c r="BV4" i="22" s="1"/>
  <c r="BW4" i="22" s="1"/>
  <c r="BX4" i="22" s="1"/>
  <c r="BY4" i="22" s="1"/>
  <c r="BZ4" i="22" s="1"/>
  <c r="CA4" i="22" s="1"/>
  <c r="CB4" i="22" s="1"/>
  <c r="CC4" i="22" s="1"/>
  <c r="CD4" i="22" s="1"/>
  <c r="CE4" i="22" s="1"/>
  <c r="CF4" i="22" s="1"/>
  <c r="CG4" i="22" s="1"/>
  <c r="CH4" i="22" s="1"/>
  <c r="CI4" i="22" s="1"/>
  <c r="CJ4" i="22" s="1"/>
  <c r="CK4" i="22" s="1"/>
  <c r="CL4" i="22" s="1"/>
  <c r="CM4" i="22" s="1"/>
  <c r="CN4" i="22" s="1"/>
  <c r="CO4" i="22" s="1"/>
  <c r="CP4" i="22" s="1"/>
  <c r="CQ4" i="22" s="1"/>
  <c r="CR4" i="22" s="1"/>
  <c r="CT4" i="22" s="1"/>
  <c r="CU4" i="22" s="1"/>
  <c r="CV4" i="22" s="1"/>
  <c r="CW4" i="22" s="1"/>
  <c r="CX4" i="22" s="1"/>
  <c r="CY4" i="22" s="1"/>
  <c r="CZ4" i="22" s="1"/>
  <c r="DA4" i="22" s="1"/>
  <c r="DB4" i="22" s="1"/>
  <c r="DC4" i="22" s="1"/>
  <c r="DD4" i="22" s="1"/>
  <c r="DE4" i="22" s="1"/>
  <c r="DF4" i="22" s="1"/>
  <c r="DG4" i="22" s="1"/>
  <c r="DH4" i="22" s="1"/>
  <c r="DI4" i="22" s="1"/>
  <c r="DJ4" i="22" s="1"/>
  <c r="DK4" i="22" s="1"/>
  <c r="DL4" i="22" s="1"/>
  <c r="DM4" i="22" s="1"/>
  <c r="DN4" i="22" s="1"/>
  <c r="DO4" i="22" s="1"/>
  <c r="DP4" i="22" s="1"/>
  <c r="DQ4" i="22" s="1"/>
  <c r="DR4" i="22" s="1"/>
  <c r="DS4" i="22" s="1"/>
  <c r="DT4" i="22" s="1"/>
  <c r="DU4" i="22" s="1"/>
  <c r="DV4" i="22" s="1"/>
  <c r="DX4" i="22" s="1"/>
  <c r="DY4" i="22" s="1"/>
  <c r="DZ4" i="22" s="1"/>
  <c r="EA4" i="22" s="1"/>
  <c r="EB4" i="22" s="1"/>
  <c r="EC4" i="22" s="1"/>
  <c r="ED4" i="22" s="1"/>
  <c r="EE4" i="22" s="1"/>
  <c r="EF4" i="22" s="1"/>
  <c r="EG4" i="22" s="1"/>
  <c r="EH4" i="22" s="1"/>
  <c r="EI4" i="22" s="1"/>
  <c r="EJ4" i="22" s="1"/>
  <c r="EK4" i="22" s="1"/>
  <c r="EL4" i="22" s="1"/>
  <c r="EM4" i="22" s="1"/>
  <c r="EN4" i="22" s="1"/>
  <c r="EO4" i="22" s="1"/>
  <c r="EP4" i="22" s="1"/>
  <c r="EQ4" i="22" s="1"/>
  <c r="ER4" i="22" s="1"/>
  <c r="ES4" i="22" s="1"/>
  <c r="ET4" i="22" s="1"/>
  <c r="EU4" i="22" s="1"/>
  <c r="EV4" i="22" s="1"/>
  <c r="EW4" i="22" s="1"/>
  <c r="EX4" i="22" s="1"/>
  <c r="EY4" i="22" s="1"/>
  <c r="EZ4" i="22" s="1"/>
  <c r="FA4" i="22" s="1"/>
  <c r="FC4" i="22" s="1"/>
  <c r="FD4" i="22" s="1"/>
  <c r="FE4" i="22" s="1"/>
  <c r="FF4" i="22" s="1"/>
  <c r="FG4" i="22" s="1"/>
  <c r="FH4" i="22" s="1"/>
  <c r="FI4" i="22" s="1"/>
  <c r="FJ4" i="22" s="1"/>
  <c r="FK4" i="22" s="1"/>
  <c r="FL4" i="22" s="1"/>
  <c r="FM4" i="22" s="1"/>
  <c r="FN4" i="22" s="1"/>
  <c r="FO4" i="22" s="1"/>
  <c r="FP4" i="22" s="1"/>
  <c r="FQ4" i="22" s="1"/>
  <c r="FR4" i="22" s="1"/>
  <c r="FS4" i="22" s="1"/>
  <c r="FT4" i="22" s="1"/>
  <c r="FU4" i="22" s="1"/>
  <c r="FV4" i="22" s="1"/>
  <c r="FW4" i="22" s="1"/>
  <c r="FX4" i="22" s="1"/>
  <c r="FY4" i="22" s="1"/>
  <c r="FZ4" i="22" s="1"/>
  <c r="GA4" i="22" s="1"/>
  <c r="GB4" i="22" s="1"/>
  <c r="GC4" i="22" s="1"/>
  <c r="GD4" i="22" s="1"/>
  <c r="GE4" i="22" s="1"/>
  <c r="GF4" i="22" s="1"/>
  <c r="GH4" i="22" s="1"/>
  <c r="GI4" i="22" s="1"/>
  <c r="GJ4" i="22" s="1"/>
  <c r="GK4" i="22" s="1"/>
  <c r="GL4" i="22" s="1"/>
  <c r="GM4" i="22" s="1"/>
  <c r="GN4" i="22" s="1"/>
  <c r="GO4" i="22" s="1"/>
  <c r="GP4" i="22" s="1"/>
  <c r="GQ4" i="22" s="1"/>
  <c r="GR4" i="22" s="1"/>
  <c r="GS4" i="22" s="1"/>
  <c r="GT4" i="22" s="1"/>
  <c r="GU4" i="22" s="1"/>
  <c r="GV4" i="22" s="1"/>
  <c r="GW4" i="22" s="1"/>
  <c r="GX4" i="22" s="1"/>
  <c r="GY4" i="22" s="1"/>
  <c r="GZ4" i="22" s="1"/>
  <c r="HA4" i="22" s="1"/>
  <c r="HB4" i="22" s="1"/>
  <c r="HC4" i="22" s="1"/>
  <c r="HD4" i="22" s="1"/>
  <c r="HE4" i="22" s="1"/>
  <c r="HF4" i="22" s="1"/>
  <c r="HG4" i="22" s="1"/>
  <c r="HH4" i="22" s="1"/>
  <c r="HI4" i="22" s="1"/>
  <c r="HJ4" i="22" s="1"/>
  <c r="HL4" i="22" s="1"/>
  <c r="HM4" i="22" s="1"/>
  <c r="HN4" i="22" s="1"/>
  <c r="HO4" i="22" s="1"/>
  <c r="HP4" i="22" s="1"/>
  <c r="HQ4" i="22" s="1"/>
  <c r="HR4" i="22" s="1"/>
  <c r="HS4" i="22" s="1"/>
  <c r="HT4" i="22" s="1"/>
  <c r="HU4" i="22" s="1"/>
  <c r="HV4" i="22" s="1"/>
  <c r="HW4" i="22" s="1"/>
  <c r="HX4" i="22" s="1"/>
  <c r="HY4" i="22" s="1"/>
  <c r="HZ4" i="22" s="1"/>
  <c r="IA4" i="22" s="1"/>
  <c r="IB4" i="22" s="1"/>
  <c r="IC4" i="22" s="1"/>
  <c r="ID4" i="22" s="1"/>
  <c r="IE4" i="22" s="1"/>
  <c r="IF4" i="22" s="1"/>
  <c r="IG4" i="22" s="1"/>
  <c r="IH4" i="22" s="1"/>
  <c r="II4" i="22" s="1"/>
  <c r="IJ4" i="22" s="1"/>
  <c r="IK4" i="22" s="1"/>
  <c r="IL4" i="22" s="1"/>
  <c r="IM4" i="22" s="1"/>
  <c r="IN4" i="22" s="1"/>
  <c r="IO4" i="22" s="1"/>
  <c r="IQ4" i="22" s="1"/>
  <c r="IR4" i="22" s="1"/>
  <c r="IS4" i="22" s="1"/>
  <c r="IT4" i="22" s="1"/>
  <c r="IU4" i="22" s="1"/>
  <c r="IV4" i="22" s="1"/>
  <c r="IW4" i="22" s="1"/>
  <c r="IX4" i="22" s="1"/>
  <c r="IY4" i="22" s="1"/>
  <c r="IZ4" i="22" s="1"/>
  <c r="JA4" i="22" s="1"/>
  <c r="JB4" i="22" s="1"/>
  <c r="JC4" i="22" s="1"/>
  <c r="JD4" i="22" s="1"/>
  <c r="JE4" i="22" s="1"/>
  <c r="JF4" i="22" s="1"/>
  <c r="JG4" i="22" s="1"/>
  <c r="JH4" i="22" s="1"/>
  <c r="JI4" i="22" s="1"/>
  <c r="JJ4" i="22" s="1"/>
  <c r="JK4" i="22" s="1"/>
  <c r="JL4" i="22" s="1"/>
  <c r="JM4" i="22" s="1"/>
  <c r="JN4" i="22" s="1"/>
  <c r="JO4" i="22" s="1"/>
  <c r="JP4" i="22" s="1"/>
  <c r="JQ4" i="22" s="1"/>
  <c r="JR4" i="22" s="1"/>
  <c r="JS4" i="22" s="1"/>
  <c r="JU4" i="22" s="1"/>
  <c r="JV4" i="22" s="1"/>
  <c r="JW4" i="22" s="1"/>
  <c r="JX4" i="22" s="1"/>
  <c r="JY4" i="22" s="1"/>
  <c r="JZ4" i="22" s="1"/>
  <c r="KA4" i="22" s="1"/>
  <c r="KB4" i="22" s="1"/>
  <c r="KC4" i="22" s="1"/>
  <c r="KD4" i="22" s="1"/>
  <c r="KE4" i="22" s="1"/>
  <c r="KF4" i="22" s="1"/>
  <c r="KG4" i="22" s="1"/>
  <c r="KH4" i="22" s="1"/>
  <c r="KI4" i="22" s="1"/>
  <c r="KJ4" i="22" s="1"/>
  <c r="KK4" i="22" s="1"/>
  <c r="KL4" i="22" s="1"/>
  <c r="KM4" i="22" s="1"/>
  <c r="KN4" i="22" s="1"/>
  <c r="KO4" i="22" s="1"/>
  <c r="KP4" i="22" s="1"/>
  <c r="KQ4" i="22" s="1"/>
  <c r="KR4" i="22" s="1"/>
  <c r="KS4" i="22" s="1"/>
  <c r="KT4" i="22" s="1"/>
  <c r="KU4" i="22" s="1"/>
  <c r="KV4" i="22" s="1"/>
  <c r="KW4" i="22" s="1"/>
  <c r="KX4" i="22" s="1"/>
  <c r="KZ4" i="22" s="1"/>
  <c r="LA4" i="22" s="1"/>
  <c r="LB4" i="22" s="1"/>
  <c r="LC4" i="22" s="1"/>
  <c r="LD4" i="22" s="1"/>
  <c r="LE4" i="22" s="1"/>
  <c r="LF4" i="22" s="1"/>
  <c r="LG4" i="22" s="1"/>
  <c r="LH4" i="22" s="1"/>
  <c r="LI4" i="22" s="1"/>
  <c r="LJ4" i="22" s="1"/>
  <c r="LK4" i="22" s="1"/>
  <c r="LL4" i="22" s="1"/>
  <c r="LM4" i="22" s="1"/>
  <c r="LN4" i="22" s="1"/>
  <c r="LO4" i="22" s="1"/>
  <c r="LP4" i="22" s="1"/>
  <c r="LQ4" i="22" s="1"/>
  <c r="LR4" i="22" s="1"/>
  <c r="LS4" i="22" s="1"/>
  <c r="LT4" i="22" s="1"/>
  <c r="LU4" i="22" s="1"/>
  <c r="LV4" i="22" s="1"/>
  <c r="LW4" i="22" s="1"/>
  <c r="LX4" i="22" s="1"/>
  <c r="LY4" i="22" s="1"/>
  <c r="LZ4" i="22" s="1"/>
  <c r="MA4" i="22" s="1"/>
  <c r="MB4" i="22" s="1"/>
  <c r="MC4" i="22" s="1"/>
  <c r="ME4" i="22" s="1"/>
  <c r="MF4" i="22" s="1"/>
  <c r="MG4" i="22" s="1"/>
  <c r="MH4" i="22" s="1"/>
  <c r="MI4" i="22" s="1"/>
  <c r="MJ4" i="22" s="1"/>
  <c r="MK4" i="22" s="1"/>
  <c r="ML4" i="22" s="1"/>
  <c r="MM4" i="22" s="1"/>
  <c r="MN4" i="22" s="1"/>
  <c r="MO4" i="22" s="1"/>
  <c r="MP4" i="22" s="1"/>
  <c r="MQ4" i="22" s="1"/>
  <c r="MR4" i="22" s="1"/>
  <c r="MS4" i="22" s="1"/>
  <c r="MT4" i="22" s="1"/>
  <c r="MU4" i="22" s="1"/>
  <c r="MV4" i="22" s="1"/>
  <c r="MW4" i="22" s="1"/>
  <c r="MX4" i="22" s="1"/>
  <c r="MY4" i="22" s="1"/>
  <c r="MZ4" i="22" s="1"/>
  <c r="NA4" i="22" s="1"/>
  <c r="NB4" i="22" s="1"/>
  <c r="NC4" i="22" s="1"/>
  <c r="ND4" i="22" s="1"/>
  <c r="NE4" i="22" s="1"/>
  <c r="NF4" i="22" s="1"/>
  <c r="NH4" i="22" s="1"/>
  <c r="NI4" i="22" s="1"/>
  <c r="NJ4" i="22" s="1"/>
  <c r="NK4" i="22" s="1"/>
  <c r="NL4" i="22" s="1"/>
  <c r="NM4" i="22" s="1"/>
  <c r="NN4" i="22" s="1"/>
  <c r="NO4" i="22" s="1"/>
  <c r="NP4" i="22" s="1"/>
  <c r="NQ4" i="22" s="1"/>
  <c r="NR4" i="22" s="1"/>
  <c r="NS4" i="22" s="1"/>
  <c r="NT4" i="22" s="1"/>
  <c r="NU4" i="22" s="1"/>
  <c r="NV4" i="22" s="1"/>
  <c r="NW4" i="22" s="1"/>
  <c r="NX4" i="22" s="1"/>
  <c r="NY4" i="22" s="1"/>
  <c r="NZ4" i="22" s="1"/>
  <c r="OA4" i="22" s="1"/>
  <c r="OB4" i="22" s="1"/>
  <c r="OC4" i="22" s="1"/>
  <c r="OD4" i="22" s="1"/>
  <c r="OE4" i="22" s="1"/>
  <c r="OF4" i="22" s="1"/>
  <c r="OG4" i="22" s="1"/>
  <c r="OH4" i="22" s="1"/>
  <c r="OI4" i="22" s="1"/>
  <c r="OJ4" i="22" s="1"/>
  <c r="OK4" i="22" s="1"/>
  <c r="G39" i="22" l="1"/>
  <c r="I39" i="22"/>
  <c r="AC39" i="22"/>
  <c r="AC64" i="22" s="1"/>
  <c r="Q38" i="22"/>
  <c r="Q63" i="22" s="1"/>
  <c r="U39" i="22"/>
  <c r="AC38" i="22"/>
  <c r="AC63" i="22" s="1"/>
  <c r="K38" i="22"/>
  <c r="M38" i="22"/>
  <c r="Q39" i="22"/>
  <c r="Q64" i="22" s="1"/>
  <c r="S39" i="22"/>
  <c r="S38" i="22"/>
  <c r="K39" i="22"/>
  <c r="M39" i="22"/>
  <c r="U38" i="22"/>
  <c r="AA38" i="22"/>
  <c r="AA39" i="22"/>
  <c r="AA44" i="22"/>
  <c r="I42" i="22"/>
  <c r="I45" i="22"/>
  <c r="NG14" i="22"/>
  <c r="AC42" i="22"/>
  <c r="AC45" i="22"/>
  <c r="K45" i="22"/>
  <c r="K42" i="22"/>
  <c r="M45" i="22"/>
  <c r="M42" i="22"/>
  <c r="GG13" i="22"/>
  <c r="Q44" i="22"/>
  <c r="Q41" i="22"/>
  <c r="S44" i="22"/>
  <c r="S41" i="22"/>
  <c r="U42" i="22"/>
  <c r="U45" i="22"/>
  <c r="U41" i="22"/>
  <c r="U44" i="22"/>
  <c r="NG13" i="22"/>
  <c r="AC44" i="22"/>
  <c r="AC41" i="22"/>
  <c r="AA45" i="22"/>
  <c r="AA42" i="22"/>
  <c r="G45" i="22"/>
  <c r="G42" i="22"/>
  <c r="K41" i="22"/>
  <c r="K44" i="22"/>
  <c r="M41" i="22"/>
  <c r="M44" i="22"/>
  <c r="GG14" i="22"/>
  <c r="Q42" i="22"/>
  <c r="Q45" i="22"/>
  <c r="S42" i="22"/>
  <c r="S45" i="22"/>
  <c r="AA41" i="22"/>
  <c r="K11" i="22"/>
  <c r="O11" i="22"/>
  <c r="AA11" i="22"/>
  <c r="O10" i="22"/>
  <c r="W10" i="22"/>
  <c r="AA10" i="22"/>
  <c r="E10" i="22"/>
  <c r="AJ10" i="22"/>
  <c r="G38" i="22" s="1"/>
  <c r="S11" i="22"/>
  <c r="K10" i="22"/>
  <c r="S10" i="22"/>
  <c r="I11" i="22"/>
  <c r="M11" i="22"/>
  <c r="Q11" i="22"/>
  <c r="U11" i="22"/>
  <c r="Y11" i="22"/>
  <c r="AC11" i="22"/>
  <c r="BN10" i="22"/>
  <c r="I38" i="22" s="1"/>
  <c r="G11" i="22"/>
  <c r="W11" i="22"/>
  <c r="M10" i="22"/>
  <c r="Q10" i="22"/>
  <c r="U10" i="22"/>
  <c r="Y10" i="22"/>
  <c r="AC10" i="22"/>
  <c r="E11" i="22"/>
  <c r="AC56" i="22" l="1"/>
  <c r="AC59" i="22"/>
  <c r="AC67" i="22"/>
  <c r="Q57" i="22"/>
  <c r="Q60" i="22"/>
  <c r="Q56" i="22"/>
  <c r="Q59" i="22"/>
  <c r="AC66" i="22"/>
  <c r="E38" i="22"/>
  <c r="E41" i="22"/>
  <c r="AC57" i="22"/>
  <c r="AC60" i="22"/>
  <c r="Q67" i="22"/>
  <c r="Q66" i="22"/>
  <c r="S50" i="22"/>
  <c r="K50" i="22"/>
  <c r="E39" i="22"/>
  <c r="AC50" i="22"/>
  <c r="AC69" i="22" s="1"/>
  <c r="K51" i="22"/>
  <c r="U50" i="22"/>
  <c r="M51" i="22"/>
  <c r="M50" i="22"/>
  <c r="G51" i="22"/>
  <c r="E45" i="22"/>
  <c r="E42" i="22"/>
  <c r="I44" i="22"/>
  <c r="I41" i="22"/>
  <c r="Q51" i="22"/>
  <c r="G44" i="22"/>
  <c r="G41" i="22"/>
  <c r="S51" i="22"/>
  <c r="U51" i="22"/>
  <c r="I51" i="22"/>
  <c r="E44" i="22"/>
  <c r="Q50" i="22"/>
  <c r="Q69" i="22" s="1"/>
  <c r="AC51" i="22"/>
  <c r="P16" i="15"/>
  <c r="Q70" i="22" l="1"/>
  <c r="Q74" i="22" s="1"/>
  <c r="AC70" i="22"/>
  <c r="AC74" i="22" s="1"/>
  <c r="Q73" i="22"/>
  <c r="AC73" i="22"/>
  <c r="G50" i="22"/>
  <c r="E51" i="22"/>
  <c r="E50" i="22"/>
  <c r="I50" i="22"/>
  <c r="P66" i="2"/>
  <c r="O66" i="2"/>
  <c r="P65" i="2"/>
  <c r="O65" i="2"/>
  <c r="P64" i="2"/>
  <c r="O64" i="2"/>
  <c r="P63" i="2"/>
  <c r="O63" i="2"/>
  <c r="P62" i="2"/>
  <c r="O62" i="2"/>
  <c r="P61" i="2"/>
  <c r="O61" i="2"/>
  <c r="P60" i="2"/>
  <c r="O60" i="2"/>
  <c r="P59" i="2"/>
  <c r="O59" i="2"/>
  <c r="P58" i="2"/>
  <c r="O58" i="2"/>
  <c r="P57" i="2"/>
  <c r="O57" i="2"/>
  <c r="P56" i="2"/>
  <c r="O56" i="2"/>
  <c r="P46" i="2"/>
  <c r="O46" i="2"/>
  <c r="P45" i="2"/>
  <c r="O45" i="2"/>
  <c r="P44" i="2"/>
  <c r="O44" i="2"/>
  <c r="P43" i="2"/>
  <c r="O43" i="2"/>
  <c r="P42" i="2"/>
  <c r="O42" i="2"/>
  <c r="P41" i="2"/>
  <c r="O41" i="2"/>
  <c r="P40" i="2"/>
  <c r="O40" i="2"/>
  <c r="P39" i="2"/>
  <c r="O39" i="2"/>
  <c r="P38" i="2"/>
  <c r="O38" i="2"/>
  <c r="P37" i="2"/>
  <c r="O37" i="2"/>
  <c r="P36" i="2"/>
  <c r="O36" i="2"/>
  <c r="P26" i="2"/>
  <c r="O26" i="2"/>
  <c r="P25" i="2"/>
  <c r="O25" i="2"/>
  <c r="P24" i="2"/>
  <c r="O24" i="2"/>
  <c r="P23" i="2"/>
  <c r="O23" i="2"/>
  <c r="P22" i="2"/>
  <c r="O22" i="2"/>
  <c r="P21" i="2"/>
  <c r="O21" i="2"/>
  <c r="P20" i="2"/>
  <c r="O20" i="2"/>
  <c r="P19" i="2"/>
  <c r="O19" i="2"/>
  <c r="P18" i="2"/>
  <c r="O18" i="2"/>
  <c r="P17" i="2"/>
  <c r="O17" i="2"/>
  <c r="P16" i="2"/>
  <c r="O16" i="2"/>
  <c r="P66" i="6"/>
  <c r="O66" i="6"/>
  <c r="P65" i="6"/>
  <c r="O65" i="6"/>
  <c r="P64" i="6"/>
  <c r="O64" i="6"/>
  <c r="P63" i="6"/>
  <c r="O63" i="6"/>
  <c r="P62" i="6"/>
  <c r="O62" i="6"/>
  <c r="P61" i="6"/>
  <c r="O61" i="6"/>
  <c r="P60" i="6"/>
  <c r="O60" i="6"/>
  <c r="P59" i="6"/>
  <c r="O59" i="6"/>
  <c r="P58" i="6"/>
  <c r="O58" i="6"/>
  <c r="P57" i="6"/>
  <c r="O57" i="6"/>
  <c r="P56" i="6"/>
  <c r="O56" i="6"/>
  <c r="P46" i="6"/>
  <c r="O46" i="6"/>
  <c r="P45" i="6"/>
  <c r="O45" i="6"/>
  <c r="P44" i="6"/>
  <c r="O44" i="6"/>
  <c r="P43" i="6"/>
  <c r="O43" i="6"/>
  <c r="P42" i="6"/>
  <c r="O42" i="6"/>
  <c r="P41" i="6"/>
  <c r="O41" i="6"/>
  <c r="P40" i="6"/>
  <c r="O40" i="6"/>
  <c r="P39" i="6"/>
  <c r="O39" i="6"/>
  <c r="P38" i="6"/>
  <c r="O38" i="6"/>
  <c r="P37" i="6"/>
  <c r="O37" i="6"/>
  <c r="P36" i="6"/>
  <c r="O36" i="6"/>
  <c r="P26" i="6"/>
  <c r="O26" i="6"/>
  <c r="P25" i="6"/>
  <c r="O25" i="6"/>
  <c r="P24" i="6"/>
  <c r="O24" i="6"/>
  <c r="P23" i="6"/>
  <c r="O23" i="6"/>
  <c r="P22" i="6"/>
  <c r="O22" i="6"/>
  <c r="P21" i="6"/>
  <c r="O21" i="6"/>
  <c r="P20" i="6"/>
  <c r="O20" i="6"/>
  <c r="P19" i="6"/>
  <c r="O19" i="6"/>
  <c r="P18" i="6"/>
  <c r="O18" i="6"/>
  <c r="P17" i="6"/>
  <c r="O17" i="6"/>
  <c r="P16" i="6"/>
  <c r="O16" i="6"/>
  <c r="P66" i="7"/>
  <c r="O66" i="7"/>
  <c r="P65" i="7"/>
  <c r="O65" i="7"/>
  <c r="P64" i="7"/>
  <c r="O64" i="7"/>
  <c r="P63" i="7"/>
  <c r="O63" i="7"/>
  <c r="P62" i="7"/>
  <c r="O62" i="7"/>
  <c r="P61" i="7"/>
  <c r="O61" i="7"/>
  <c r="P60" i="7"/>
  <c r="O60" i="7"/>
  <c r="P59" i="7"/>
  <c r="O59" i="7"/>
  <c r="P58" i="7"/>
  <c r="O58" i="7"/>
  <c r="P57" i="7"/>
  <c r="O57" i="7"/>
  <c r="P56" i="7"/>
  <c r="O56" i="7"/>
  <c r="P46" i="7"/>
  <c r="O46" i="7"/>
  <c r="P45" i="7"/>
  <c r="O45" i="7"/>
  <c r="P44" i="7"/>
  <c r="O44" i="7"/>
  <c r="P43" i="7"/>
  <c r="O43" i="7"/>
  <c r="P42" i="7"/>
  <c r="O42" i="7"/>
  <c r="P41" i="7"/>
  <c r="O41" i="7"/>
  <c r="P40" i="7"/>
  <c r="O40" i="7"/>
  <c r="P39" i="7"/>
  <c r="O39" i="7"/>
  <c r="P38" i="7"/>
  <c r="O38" i="7"/>
  <c r="P37" i="7"/>
  <c r="O37" i="7"/>
  <c r="P36" i="7"/>
  <c r="O36" i="7"/>
  <c r="P26" i="7"/>
  <c r="O26" i="7"/>
  <c r="P25" i="7"/>
  <c r="O25" i="7"/>
  <c r="P24" i="7"/>
  <c r="O24" i="7"/>
  <c r="P23" i="7"/>
  <c r="O23" i="7"/>
  <c r="P22" i="7"/>
  <c r="O22" i="7"/>
  <c r="P21" i="7"/>
  <c r="O21" i="7"/>
  <c r="P20" i="7"/>
  <c r="O20" i="7"/>
  <c r="P19" i="7"/>
  <c r="O19" i="7"/>
  <c r="P18" i="7"/>
  <c r="O18" i="7"/>
  <c r="P17" i="7"/>
  <c r="O17" i="7"/>
  <c r="P16" i="7"/>
  <c r="O16" i="7"/>
  <c r="P66" i="8"/>
  <c r="O66" i="8"/>
  <c r="P65" i="8"/>
  <c r="O65" i="8"/>
  <c r="P64" i="8"/>
  <c r="O64" i="8"/>
  <c r="P63" i="8"/>
  <c r="O63" i="8"/>
  <c r="P62" i="8"/>
  <c r="O62" i="8"/>
  <c r="P61" i="8"/>
  <c r="O61" i="8"/>
  <c r="P60" i="8"/>
  <c r="O60" i="8"/>
  <c r="P59" i="8"/>
  <c r="O59" i="8"/>
  <c r="P58" i="8"/>
  <c r="O58" i="8"/>
  <c r="P57" i="8"/>
  <c r="O57" i="8"/>
  <c r="P56" i="8"/>
  <c r="O56" i="8"/>
  <c r="P46" i="8"/>
  <c r="O46" i="8"/>
  <c r="P45" i="8"/>
  <c r="O45" i="8"/>
  <c r="P44" i="8"/>
  <c r="O44" i="8"/>
  <c r="P43" i="8"/>
  <c r="O43" i="8"/>
  <c r="P42" i="8"/>
  <c r="O42" i="8"/>
  <c r="P41" i="8"/>
  <c r="O41" i="8"/>
  <c r="P40" i="8"/>
  <c r="O40" i="8"/>
  <c r="P39" i="8"/>
  <c r="O39" i="8"/>
  <c r="P38" i="8"/>
  <c r="O38" i="8"/>
  <c r="P37" i="8"/>
  <c r="O37" i="8"/>
  <c r="P36" i="8"/>
  <c r="O36" i="8"/>
  <c r="P26" i="8"/>
  <c r="O26" i="8"/>
  <c r="P25" i="8"/>
  <c r="O25" i="8"/>
  <c r="P24" i="8"/>
  <c r="O24" i="8"/>
  <c r="P23" i="8"/>
  <c r="O23" i="8"/>
  <c r="P22" i="8"/>
  <c r="O22" i="8"/>
  <c r="P21" i="8"/>
  <c r="O21" i="8"/>
  <c r="P20" i="8"/>
  <c r="O20" i="8"/>
  <c r="P19" i="8"/>
  <c r="O19" i="8"/>
  <c r="P18" i="8"/>
  <c r="O18" i="8"/>
  <c r="P17" i="8"/>
  <c r="O17" i="8"/>
  <c r="P16" i="8"/>
  <c r="O16" i="8"/>
  <c r="P66" i="9"/>
  <c r="O66" i="9"/>
  <c r="P65" i="9"/>
  <c r="O65" i="9"/>
  <c r="P64" i="9"/>
  <c r="O64" i="9"/>
  <c r="P63" i="9"/>
  <c r="O63" i="9"/>
  <c r="P62" i="9"/>
  <c r="O62" i="9"/>
  <c r="P61" i="9"/>
  <c r="O61" i="9"/>
  <c r="P60" i="9"/>
  <c r="O60" i="9"/>
  <c r="P59" i="9"/>
  <c r="O59" i="9"/>
  <c r="P58" i="9"/>
  <c r="O58" i="9"/>
  <c r="P57" i="9"/>
  <c r="O57" i="9"/>
  <c r="P56" i="9"/>
  <c r="O56" i="9"/>
  <c r="P46" i="9"/>
  <c r="O46" i="9"/>
  <c r="P45" i="9"/>
  <c r="O45" i="9"/>
  <c r="P44" i="9"/>
  <c r="O44" i="9"/>
  <c r="P43" i="9"/>
  <c r="O43" i="9"/>
  <c r="P42" i="9"/>
  <c r="O42" i="9"/>
  <c r="P41" i="9"/>
  <c r="O41" i="9"/>
  <c r="P40" i="9"/>
  <c r="O40" i="9"/>
  <c r="P39" i="9"/>
  <c r="O39" i="9"/>
  <c r="P38" i="9"/>
  <c r="O38" i="9"/>
  <c r="P37" i="9"/>
  <c r="O37" i="9"/>
  <c r="P36" i="9"/>
  <c r="O36" i="9"/>
  <c r="P26" i="9"/>
  <c r="O26" i="9"/>
  <c r="P25" i="9"/>
  <c r="O25" i="9"/>
  <c r="P24" i="9"/>
  <c r="O24" i="9"/>
  <c r="P23" i="9"/>
  <c r="O23" i="9"/>
  <c r="P22" i="9"/>
  <c r="O22" i="9"/>
  <c r="P21" i="9"/>
  <c r="O21" i="9"/>
  <c r="P20" i="9"/>
  <c r="O20" i="9"/>
  <c r="P19" i="9"/>
  <c r="O19" i="9"/>
  <c r="P18" i="9"/>
  <c r="O18" i="9"/>
  <c r="P17" i="9"/>
  <c r="O17" i="9"/>
  <c r="P16" i="9"/>
  <c r="O16" i="9"/>
  <c r="P66" i="10"/>
  <c r="O66" i="10"/>
  <c r="P65" i="10"/>
  <c r="O65" i="10"/>
  <c r="P64" i="10"/>
  <c r="O64" i="10"/>
  <c r="P63" i="10"/>
  <c r="O63" i="10"/>
  <c r="P62" i="10"/>
  <c r="O62" i="10"/>
  <c r="P61" i="10"/>
  <c r="O61" i="10"/>
  <c r="P60" i="10"/>
  <c r="O60" i="10"/>
  <c r="P59" i="10"/>
  <c r="O59" i="10"/>
  <c r="P58" i="10"/>
  <c r="O58" i="10"/>
  <c r="P57" i="10"/>
  <c r="O57" i="10"/>
  <c r="P56" i="10"/>
  <c r="O56" i="10"/>
  <c r="P46" i="10"/>
  <c r="O46" i="10"/>
  <c r="P45" i="10"/>
  <c r="O45" i="10"/>
  <c r="P44" i="10"/>
  <c r="O44" i="10"/>
  <c r="P43" i="10"/>
  <c r="O43" i="10"/>
  <c r="P42" i="10"/>
  <c r="O42" i="10"/>
  <c r="P41" i="10"/>
  <c r="O41" i="10"/>
  <c r="P40" i="10"/>
  <c r="O40" i="10"/>
  <c r="P39" i="10"/>
  <c r="O39" i="10"/>
  <c r="P38" i="10"/>
  <c r="O38" i="10"/>
  <c r="P37" i="10"/>
  <c r="O37" i="10"/>
  <c r="P36" i="10"/>
  <c r="O36" i="10"/>
  <c r="P26" i="10"/>
  <c r="O26" i="10"/>
  <c r="P25" i="10"/>
  <c r="O25" i="10"/>
  <c r="P24" i="10"/>
  <c r="O24" i="10"/>
  <c r="P23" i="10"/>
  <c r="O23" i="10"/>
  <c r="P22" i="10"/>
  <c r="O22" i="10"/>
  <c r="P21" i="10"/>
  <c r="O21" i="10"/>
  <c r="P20" i="10"/>
  <c r="O20" i="10"/>
  <c r="P19" i="10"/>
  <c r="O19" i="10"/>
  <c r="P18" i="10"/>
  <c r="O18" i="10"/>
  <c r="P17" i="10"/>
  <c r="O17" i="10"/>
  <c r="P16" i="10"/>
  <c r="O16" i="10"/>
  <c r="P66" i="11"/>
  <c r="O66" i="11"/>
  <c r="P65" i="11"/>
  <c r="O65" i="11"/>
  <c r="P64" i="11"/>
  <c r="O64" i="11"/>
  <c r="P63" i="11"/>
  <c r="O63" i="11"/>
  <c r="P62" i="11"/>
  <c r="O62" i="11"/>
  <c r="P61" i="11"/>
  <c r="O61" i="11"/>
  <c r="P60" i="11"/>
  <c r="O60" i="11"/>
  <c r="P59" i="11"/>
  <c r="O59" i="11"/>
  <c r="P58" i="11"/>
  <c r="O58" i="11"/>
  <c r="P57" i="11"/>
  <c r="O57" i="11"/>
  <c r="P56" i="11"/>
  <c r="O56" i="11"/>
  <c r="P46" i="11"/>
  <c r="O46" i="11"/>
  <c r="P45" i="11"/>
  <c r="O45" i="11"/>
  <c r="P44" i="11"/>
  <c r="O44" i="11"/>
  <c r="P43" i="11"/>
  <c r="O43" i="11"/>
  <c r="P42" i="11"/>
  <c r="O42" i="11"/>
  <c r="P41" i="11"/>
  <c r="O41" i="11"/>
  <c r="P40" i="11"/>
  <c r="O40" i="11"/>
  <c r="P39" i="11"/>
  <c r="O39" i="11"/>
  <c r="P38" i="11"/>
  <c r="O38" i="11"/>
  <c r="P37" i="11"/>
  <c r="O37" i="11"/>
  <c r="P36" i="11"/>
  <c r="O36" i="11"/>
  <c r="P26" i="11"/>
  <c r="O26" i="11"/>
  <c r="P25" i="11"/>
  <c r="O25" i="11"/>
  <c r="P24" i="11"/>
  <c r="O24" i="11"/>
  <c r="P23" i="11"/>
  <c r="O23" i="11"/>
  <c r="P22" i="11"/>
  <c r="O22" i="11"/>
  <c r="P21" i="11"/>
  <c r="O21" i="11"/>
  <c r="P20" i="11"/>
  <c r="O20" i="11"/>
  <c r="P19" i="11"/>
  <c r="O19" i="11"/>
  <c r="P18" i="11"/>
  <c r="O18" i="11"/>
  <c r="P17" i="11"/>
  <c r="O17" i="11"/>
  <c r="P16" i="11"/>
  <c r="O16" i="11"/>
  <c r="P66" i="12"/>
  <c r="O66" i="12"/>
  <c r="P65" i="12"/>
  <c r="O65" i="12"/>
  <c r="P64" i="12"/>
  <c r="O64" i="12"/>
  <c r="P63" i="12"/>
  <c r="O63" i="12"/>
  <c r="P62" i="12"/>
  <c r="O62" i="12"/>
  <c r="P61" i="12"/>
  <c r="O61" i="12"/>
  <c r="P60" i="12"/>
  <c r="O60" i="12"/>
  <c r="P59" i="12"/>
  <c r="O59" i="12"/>
  <c r="P58" i="12"/>
  <c r="O58" i="12"/>
  <c r="P57" i="12"/>
  <c r="O57" i="12"/>
  <c r="P56" i="12"/>
  <c r="O56" i="12"/>
  <c r="P46" i="12"/>
  <c r="O46" i="12"/>
  <c r="P45" i="12"/>
  <c r="O45" i="12"/>
  <c r="P44" i="12"/>
  <c r="O44" i="12"/>
  <c r="P43" i="12"/>
  <c r="O43" i="12"/>
  <c r="P42" i="12"/>
  <c r="O42" i="12"/>
  <c r="P41" i="12"/>
  <c r="O41" i="12"/>
  <c r="P40" i="12"/>
  <c r="O40" i="12"/>
  <c r="P39" i="12"/>
  <c r="O39" i="12"/>
  <c r="P38" i="12"/>
  <c r="O38" i="12"/>
  <c r="P37" i="12"/>
  <c r="O37" i="12"/>
  <c r="P36" i="12"/>
  <c r="O36" i="12"/>
  <c r="P26" i="12"/>
  <c r="O26" i="12"/>
  <c r="P25" i="12"/>
  <c r="O25" i="12"/>
  <c r="P24" i="12"/>
  <c r="O24" i="12"/>
  <c r="P23" i="12"/>
  <c r="O23" i="12"/>
  <c r="P22" i="12"/>
  <c r="O22" i="12"/>
  <c r="P21" i="12"/>
  <c r="O21" i="12"/>
  <c r="P20" i="12"/>
  <c r="O20" i="12"/>
  <c r="P19" i="12"/>
  <c r="O19" i="12"/>
  <c r="P18" i="12"/>
  <c r="O18" i="12"/>
  <c r="P17" i="12"/>
  <c r="O17" i="12"/>
  <c r="P16" i="12"/>
  <c r="O16" i="12"/>
  <c r="P66" i="13"/>
  <c r="O66" i="13"/>
  <c r="P65" i="13"/>
  <c r="O65" i="13"/>
  <c r="P64" i="13"/>
  <c r="O64" i="13"/>
  <c r="P63" i="13"/>
  <c r="O63" i="13"/>
  <c r="P62" i="13"/>
  <c r="O62" i="13"/>
  <c r="P61" i="13"/>
  <c r="O61" i="13"/>
  <c r="P60" i="13"/>
  <c r="O60" i="13"/>
  <c r="P59" i="13"/>
  <c r="O59" i="13"/>
  <c r="P58" i="13"/>
  <c r="O58" i="13"/>
  <c r="P57" i="13"/>
  <c r="O57" i="13"/>
  <c r="P56" i="13"/>
  <c r="O56" i="13"/>
  <c r="P46" i="13"/>
  <c r="O46" i="13"/>
  <c r="P45" i="13"/>
  <c r="O45" i="13"/>
  <c r="P44" i="13"/>
  <c r="O44" i="13"/>
  <c r="P43" i="13"/>
  <c r="O43" i="13"/>
  <c r="P42" i="13"/>
  <c r="O42" i="13"/>
  <c r="P41" i="13"/>
  <c r="O41" i="13"/>
  <c r="P40" i="13"/>
  <c r="O40" i="13"/>
  <c r="P39" i="13"/>
  <c r="O39" i="13"/>
  <c r="P38" i="13"/>
  <c r="O38" i="13"/>
  <c r="P37" i="13"/>
  <c r="O37" i="13"/>
  <c r="P36" i="13"/>
  <c r="O36" i="13"/>
  <c r="P26" i="13"/>
  <c r="O26" i="13"/>
  <c r="P25" i="13"/>
  <c r="O25" i="13"/>
  <c r="P24" i="13"/>
  <c r="O24" i="13"/>
  <c r="P23" i="13"/>
  <c r="O23" i="13"/>
  <c r="P22" i="13"/>
  <c r="O22" i="13"/>
  <c r="P21" i="13"/>
  <c r="O21" i="13"/>
  <c r="P20" i="13"/>
  <c r="O20" i="13"/>
  <c r="P19" i="13"/>
  <c r="O19" i="13"/>
  <c r="P18" i="13"/>
  <c r="O18" i="13"/>
  <c r="P17" i="13"/>
  <c r="O17" i="13"/>
  <c r="P16" i="13"/>
  <c r="O16" i="13"/>
  <c r="P66" i="14"/>
  <c r="O66" i="14"/>
  <c r="P65" i="14"/>
  <c r="O65" i="14"/>
  <c r="P64" i="14"/>
  <c r="O64" i="14"/>
  <c r="P63" i="14"/>
  <c r="O63" i="14"/>
  <c r="P62" i="14"/>
  <c r="O62" i="14"/>
  <c r="P61" i="14"/>
  <c r="O61" i="14"/>
  <c r="P60" i="14"/>
  <c r="O60" i="14"/>
  <c r="P59" i="14"/>
  <c r="O59" i="14"/>
  <c r="P58" i="14"/>
  <c r="O58" i="14"/>
  <c r="P57" i="14"/>
  <c r="O57" i="14"/>
  <c r="P56" i="14"/>
  <c r="O56" i="14"/>
  <c r="P46" i="14"/>
  <c r="O46" i="14"/>
  <c r="P45" i="14"/>
  <c r="O45" i="14"/>
  <c r="P44" i="14"/>
  <c r="O44" i="14"/>
  <c r="P43" i="14"/>
  <c r="O43" i="14"/>
  <c r="P42" i="14"/>
  <c r="O42" i="14"/>
  <c r="P41" i="14"/>
  <c r="O41" i="14"/>
  <c r="P40" i="14"/>
  <c r="O40" i="14"/>
  <c r="P39" i="14"/>
  <c r="O39" i="14"/>
  <c r="P38" i="14"/>
  <c r="O38" i="14"/>
  <c r="P37" i="14"/>
  <c r="O37" i="14"/>
  <c r="P36" i="14"/>
  <c r="O36" i="14"/>
  <c r="P26" i="14"/>
  <c r="O26" i="14"/>
  <c r="P25" i="14"/>
  <c r="O25" i="14"/>
  <c r="P24" i="14"/>
  <c r="O24" i="14"/>
  <c r="P23" i="14"/>
  <c r="O23" i="14"/>
  <c r="P22" i="14"/>
  <c r="O22" i="14"/>
  <c r="P21" i="14"/>
  <c r="O21" i="14"/>
  <c r="P20" i="14"/>
  <c r="O20" i="14"/>
  <c r="P19" i="14"/>
  <c r="O19" i="14"/>
  <c r="P18" i="14"/>
  <c r="O18" i="14"/>
  <c r="P17" i="14"/>
  <c r="O17" i="14"/>
  <c r="P16" i="14"/>
  <c r="O16" i="14"/>
  <c r="P66" i="15"/>
  <c r="O66" i="15"/>
  <c r="P65" i="15"/>
  <c r="O65" i="15"/>
  <c r="P64" i="15"/>
  <c r="O64" i="15"/>
  <c r="P63" i="15"/>
  <c r="O63" i="15"/>
  <c r="P62" i="15"/>
  <c r="O62" i="15"/>
  <c r="P61" i="15"/>
  <c r="O61" i="15"/>
  <c r="P60" i="15"/>
  <c r="O60" i="15"/>
  <c r="P59" i="15"/>
  <c r="O59" i="15"/>
  <c r="P58" i="15"/>
  <c r="O58" i="15"/>
  <c r="P57" i="15"/>
  <c r="O57" i="15"/>
  <c r="P56" i="15"/>
  <c r="O56" i="15"/>
  <c r="P46" i="15"/>
  <c r="O46" i="15"/>
  <c r="P45" i="15"/>
  <c r="O45" i="15"/>
  <c r="P44" i="15"/>
  <c r="O44" i="15"/>
  <c r="P43" i="15"/>
  <c r="O43" i="15"/>
  <c r="P42" i="15"/>
  <c r="O42" i="15"/>
  <c r="P41" i="15"/>
  <c r="O41" i="15"/>
  <c r="P40" i="15"/>
  <c r="O40" i="15"/>
  <c r="P39" i="15"/>
  <c r="O39" i="15"/>
  <c r="P38" i="15"/>
  <c r="O38" i="15"/>
  <c r="P37" i="15"/>
  <c r="O37" i="15"/>
  <c r="P36" i="15"/>
  <c r="O36" i="15"/>
  <c r="P26" i="15"/>
  <c r="O26" i="15"/>
  <c r="P25" i="15"/>
  <c r="O25" i="15"/>
  <c r="P24" i="15"/>
  <c r="O24" i="15"/>
  <c r="P23" i="15"/>
  <c r="O23" i="15"/>
  <c r="P22" i="15"/>
  <c r="O22" i="15"/>
  <c r="P21" i="15"/>
  <c r="O21" i="15"/>
  <c r="P20" i="15"/>
  <c r="O20" i="15"/>
  <c r="P19" i="15"/>
  <c r="O19" i="15"/>
  <c r="P18" i="15"/>
  <c r="O18" i="15"/>
  <c r="P17" i="15"/>
  <c r="O17" i="15"/>
  <c r="O16" i="15"/>
  <c r="P66" i="16"/>
  <c r="O66" i="16"/>
  <c r="P65" i="16"/>
  <c r="O65" i="16"/>
  <c r="P64" i="16"/>
  <c r="O64" i="16"/>
  <c r="P63" i="16"/>
  <c r="O63" i="16"/>
  <c r="P62" i="16"/>
  <c r="O62" i="16"/>
  <c r="P61" i="16"/>
  <c r="O61" i="16"/>
  <c r="P60" i="16"/>
  <c r="O60" i="16"/>
  <c r="P59" i="16"/>
  <c r="O59" i="16"/>
  <c r="P58" i="16"/>
  <c r="O58" i="16"/>
  <c r="P57" i="16"/>
  <c r="O57" i="16"/>
  <c r="P56" i="16"/>
  <c r="O56" i="16"/>
  <c r="P46" i="16"/>
  <c r="O46" i="16"/>
  <c r="P45" i="16"/>
  <c r="O45" i="16"/>
  <c r="P44" i="16"/>
  <c r="O44" i="16"/>
  <c r="P43" i="16"/>
  <c r="O43" i="16"/>
  <c r="P42" i="16"/>
  <c r="O42" i="16"/>
  <c r="P41" i="16"/>
  <c r="O41" i="16"/>
  <c r="P40" i="16"/>
  <c r="O40" i="16"/>
  <c r="P39" i="16"/>
  <c r="O39" i="16"/>
  <c r="P38" i="16"/>
  <c r="O38" i="16"/>
  <c r="P37" i="16"/>
  <c r="O37" i="16"/>
  <c r="P36" i="16"/>
  <c r="O36" i="16"/>
  <c r="P26" i="16"/>
  <c r="O26" i="16"/>
  <c r="P25" i="16"/>
  <c r="O25" i="16"/>
  <c r="P24" i="16"/>
  <c r="O24" i="16"/>
  <c r="P23" i="16"/>
  <c r="O23" i="16"/>
  <c r="P22" i="16"/>
  <c r="O22" i="16"/>
  <c r="P21" i="16"/>
  <c r="O21" i="16"/>
  <c r="P20" i="16"/>
  <c r="O20" i="16"/>
  <c r="P19" i="16"/>
  <c r="O19" i="16"/>
  <c r="P18" i="16"/>
  <c r="O18" i="16"/>
  <c r="P17" i="16"/>
  <c r="O17" i="16"/>
  <c r="P16" i="16"/>
  <c r="O16" i="16"/>
  <c r="QV46" i="3"/>
  <c r="QW46" i="3" s="1"/>
  <c r="QX46" i="3" s="1"/>
  <c r="QY46" i="3" s="1"/>
  <c r="QZ46" i="3" s="1"/>
  <c r="RA46" i="3" s="1"/>
  <c r="RB46" i="3" s="1"/>
  <c r="RC46" i="3" s="1"/>
  <c r="RD46" i="3" s="1"/>
  <c r="RE46" i="3" s="1"/>
  <c r="RF46" i="3" s="1"/>
  <c r="RG46" i="3" s="1"/>
  <c r="RH46" i="3" s="1"/>
  <c r="RI46" i="3" s="1"/>
  <c r="RJ46" i="3" s="1"/>
  <c r="RK46" i="3" s="1"/>
  <c r="RL46" i="3" s="1"/>
  <c r="RM46" i="3" s="1"/>
  <c r="RN46" i="3" s="1"/>
  <c r="RO46" i="3" s="1"/>
  <c r="RP46" i="3" s="1"/>
  <c r="RQ46" i="3" s="1"/>
  <c r="RR46" i="3" s="1"/>
  <c r="RS46" i="3" s="1"/>
  <c r="RT46" i="3" s="1"/>
  <c r="RU46" i="3" s="1"/>
  <c r="RV46" i="3" s="1"/>
  <c r="RW46" i="3" s="1"/>
  <c r="RX46" i="3" s="1"/>
  <c r="RY46" i="3" s="1"/>
  <c r="RZ46" i="3" s="1"/>
  <c r="SA46" i="3" s="1"/>
  <c r="SB46" i="3" s="1"/>
  <c r="SC46" i="3" s="1"/>
  <c r="SD46" i="3" s="1"/>
  <c r="SE46" i="3" s="1"/>
  <c r="SF46" i="3" s="1"/>
  <c r="SG46" i="3" s="1"/>
  <c r="SH46" i="3" s="1"/>
  <c r="SI46" i="3" s="1"/>
  <c r="QV44" i="3"/>
  <c r="QW44" i="3" s="1"/>
  <c r="QX44" i="3" s="1"/>
  <c r="QY44" i="3" s="1"/>
  <c r="QZ44" i="3" s="1"/>
  <c r="RA44" i="3" s="1"/>
  <c r="RB44" i="3" s="1"/>
  <c r="RC44" i="3" s="1"/>
  <c r="RD44" i="3" s="1"/>
  <c r="RE44" i="3" s="1"/>
  <c r="RF44" i="3" s="1"/>
  <c r="RG44" i="3" s="1"/>
  <c r="RH44" i="3" s="1"/>
  <c r="RI44" i="3" s="1"/>
  <c r="RJ44" i="3" s="1"/>
  <c r="RK44" i="3" s="1"/>
  <c r="RL44" i="3" s="1"/>
  <c r="RM44" i="3" s="1"/>
  <c r="RN44" i="3" s="1"/>
  <c r="RO44" i="3" s="1"/>
  <c r="RP44" i="3" s="1"/>
  <c r="RQ44" i="3" s="1"/>
  <c r="RR44" i="3" s="1"/>
  <c r="RS44" i="3" s="1"/>
  <c r="RT44" i="3" s="1"/>
  <c r="RU44" i="3" s="1"/>
  <c r="RV44" i="3" s="1"/>
  <c r="RW44" i="3" s="1"/>
  <c r="RX44" i="3" s="1"/>
  <c r="RY44" i="3" s="1"/>
  <c r="RZ44" i="3" s="1"/>
  <c r="SA44" i="3" s="1"/>
  <c r="SB44" i="3" s="1"/>
  <c r="SC44" i="3" s="1"/>
  <c r="SD44" i="3" s="1"/>
  <c r="SE44" i="3" s="1"/>
  <c r="SF44" i="3" s="1"/>
  <c r="SG44" i="3" s="1"/>
  <c r="SH44" i="3" s="1"/>
  <c r="SI44" i="3" s="1"/>
  <c r="QV42" i="3"/>
  <c r="QW42" i="3" s="1"/>
  <c r="QX42" i="3" s="1"/>
  <c r="QY42" i="3" s="1"/>
  <c r="QZ42" i="3" s="1"/>
  <c r="RA42" i="3" s="1"/>
  <c r="RB42" i="3" s="1"/>
  <c r="RC42" i="3" s="1"/>
  <c r="RD42" i="3" s="1"/>
  <c r="RE42" i="3" s="1"/>
  <c r="RF42" i="3" s="1"/>
  <c r="RG42" i="3" s="1"/>
  <c r="RH42" i="3" s="1"/>
  <c r="RI42" i="3" s="1"/>
  <c r="RJ42" i="3" s="1"/>
  <c r="RK42" i="3" s="1"/>
  <c r="RL42" i="3" s="1"/>
  <c r="RM42" i="3" s="1"/>
  <c r="RN42" i="3" s="1"/>
  <c r="RO42" i="3" s="1"/>
  <c r="RP42" i="3" s="1"/>
  <c r="RQ42" i="3" s="1"/>
  <c r="RR42" i="3" s="1"/>
  <c r="RS42" i="3" s="1"/>
  <c r="RT42" i="3" s="1"/>
  <c r="RU42" i="3" s="1"/>
  <c r="RV42" i="3" s="1"/>
  <c r="RW42" i="3" s="1"/>
  <c r="RX42" i="3" s="1"/>
  <c r="RY42" i="3" s="1"/>
  <c r="RZ42" i="3" s="1"/>
  <c r="SA42" i="3" s="1"/>
  <c r="SB42" i="3" s="1"/>
  <c r="SC42" i="3" s="1"/>
  <c r="SD42" i="3" s="1"/>
  <c r="SE42" i="3" s="1"/>
  <c r="SF42" i="3" s="1"/>
  <c r="SG42" i="3" s="1"/>
  <c r="SH42" i="3" s="1"/>
  <c r="SI42" i="3" s="1"/>
  <c r="QV40" i="3"/>
  <c r="QW40" i="3" s="1"/>
  <c r="QX40" i="3" s="1"/>
  <c r="QY40" i="3" s="1"/>
  <c r="QZ40" i="3" s="1"/>
  <c r="RA40" i="3" s="1"/>
  <c r="RB40" i="3" s="1"/>
  <c r="RC40" i="3" s="1"/>
  <c r="RD40" i="3" s="1"/>
  <c r="RE40" i="3" s="1"/>
  <c r="RF40" i="3" s="1"/>
  <c r="RG40" i="3" s="1"/>
  <c r="RH40" i="3" s="1"/>
  <c r="RI40" i="3" s="1"/>
  <c r="RJ40" i="3" s="1"/>
  <c r="RK40" i="3" s="1"/>
  <c r="RL40" i="3" s="1"/>
  <c r="RM40" i="3" s="1"/>
  <c r="RN40" i="3" s="1"/>
  <c r="RO40" i="3" s="1"/>
  <c r="RP40" i="3" s="1"/>
  <c r="RQ40" i="3" s="1"/>
  <c r="RR40" i="3" s="1"/>
  <c r="RS40" i="3" s="1"/>
  <c r="RT40" i="3" s="1"/>
  <c r="RU40" i="3" s="1"/>
  <c r="RV40" i="3" s="1"/>
  <c r="RW40" i="3" s="1"/>
  <c r="RX40" i="3" s="1"/>
  <c r="RY40" i="3" s="1"/>
  <c r="RZ40" i="3" s="1"/>
  <c r="SA40" i="3" s="1"/>
  <c r="SB40" i="3" s="1"/>
  <c r="SC40" i="3" s="1"/>
  <c r="SD40" i="3" s="1"/>
  <c r="SE40" i="3" s="1"/>
  <c r="SF40" i="3" s="1"/>
  <c r="SG40" i="3" s="1"/>
  <c r="SH40" i="3" s="1"/>
  <c r="SI40" i="3" s="1"/>
  <c r="QV38" i="3"/>
  <c r="QW38" i="3" s="1"/>
  <c r="QX38" i="3" s="1"/>
  <c r="QY38" i="3" s="1"/>
  <c r="QZ38" i="3" s="1"/>
  <c r="RA38" i="3" s="1"/>
  <c r="RB38" i="3" s="1"/>
  <c r="RC38" i="3" s="1"/>
  <c r="RD38" i="3" s="1"/>
  <c r="RE38" i="3" s="1"/>
  <c r="RF38" i="3" s="1"/>
  <c r="RG38" i="3" s="1"/>
  <c r="RH38" i="3" s="1"/>
  <c r="RI38" i="3" s="1"/>
  <c r="RJ38" i="3" s="1"/>
  <c r="RK38" i="3" s="1"/>
  <c r="RL38" i="3" s="1"/>
  <c r="RM38" i="3" s="1"/>
  <c r="RN38" i="3" s="1"/>
  <c r="RO38" i="3" s="1"/>
  <c r="RP38" i="3" s="1"/>
  <c r="RQ38" i="3" s="1"/>
  <c r="RR38" i="3" s="1"/>
  <c r="RS38" i="3" s="1"/>
  <c r="RT38" i="3" s="1"/>
  <c r="RU38" i="3" s="1"/>
  <c r="RV38" i="3" s="1"/>
  <c r="RW38" i="3" s="1"/>
  <c r="RX38" i="3" s="1"/>
  <c r="RY38" i="3" s="1"/>
  <c r="RZ38" i="3" s="1"/>
  <c r="SA38" i="3" s="1"/>
  <c r="SB38" i="3" s="1"/>
  <c r="SC38" i="3" s="1"/>
  <c r="SD38" i="3" s="1"/>
  <c r="SE38" i="3" s="1"/>
  <c r="SF38" i="3" s="1"/>
  <c r="SG38" i="3" s="1"/>
  <c r="SH38" i="3" s="1"/>
  <c r="SI38" i="3" s="1"/>
  <c r="QV36" i="3"/>
  <c r="QW36" i="3" s="1"/>
  <c r="QX36" i="3" s="1"/>
  <c r="QY36" i="3" s="1"/>
  <c r="QZ36" i="3" s="1"/>
  <c r="RA36" i="3" s="1"/>
  <c r="RB36" i="3" s="1"/>
  <c r="RC36" i="3" s="1"/>
  <c r="RD36" i="3" s="1"/>
  <c r="RE36" i="3" s="1"/>
  <c r="RF36" i="3" s="1"/>
  <c r="RG36" i="3" s="1"/>
  <c r="RH36" i="3" s="1"/>
  <c r="RI36" i="3" s="1"/>
  <c r="RJ36" i="3" s="1"/>
  <c r="RK36" i="3" s="1"/>
  <c r="RL36" i="3" s="1"/>
  <c r="RM36" i="3" s="1"/>
  <c r="RN36" i="3" s="1"/>
  <c r="RO36" i="3" s="1"/>
  <c r="RP36" i="3" s="1"/>
  <c r="RQ36" i="3" s="1"/>
  <c r="RR36" i="3" s="1"/>
  <c r="RS36" i="3" s="1"/>
  <c r="RT36" i="3" s="1"/>
  <c r="RU36" i="3" s="1"/>
  <c r="RV36" i="3" s="1"/>
  <c r="RW36" i="3" s="1"/>
  <c r="RX36" i="3" s="1"/>
  <c r="RY36" i="3" s="1"/>
  <c r="RZ36" i="3" s="1"/>
  <c r="SA36" i="3" s="1"/>
  <c r="SB36" i="3" s="1"/>
  <c r="SC36" i="3" s="1"/>
  <c r="SD36" i="3" s="1"/>
  <c r="SE36" i="3" s="1"/>
  <c r="SF36" i="3" s="1"/>
  <c r="SG36" i="3" s="1"/>
  <c r="SH36" i="3" s="1"/>
  <c r="SI36" i="3" s="1"/>
  <c r="QV34" i="3"/>
  <c r="QW34" i="3" s="1"/>
  <c r="QX34" i="3" s="1"/>
  <c r="QY34" i="3" s="1"/>
  <c r="QZ34" i="3" s="1"/>
  <c r="RA34" i="3" s="1"/>
  <c r="RB34" i="3" s="1"/>
  <c r="RC34" i="3" s="1"/>
  <c r="RD34" i="3" s="1"/>
  <c r="RE34" i="3" s="1"/>
  <c r="RF34" i="3" s="1"/>
  <c r="RG34" i="3" s="1"/>
  <c r="RH34" i="3" s="1"/>
  <c r="RI34" i="3" s="1"/>
  <c r="RJ34" i="3" s="1"/>
  <c r="RK34" i="3" s="1"/>
  <c r="RL34" i="3" s="1"/>
  <c r="RM34" i="3" s="1"/>
  <c r="RN34" i="3" s="1"/>
  <c r="RO34" i="3" s="1"/>
  <c r="RP34" i="3" s="1"/>
  <c r="RQ34" i="3" s="1"/>
  <c r="RR34" i="3" s="1"/>
  <c r="RS34" i="3" s="1"/>
  <c r="RT34" i="3" s="1"/>
  <c r="RU34" i="3" s="1"/>
  <c r="RV34" i="3" s="1"/>
  <c r="RW34" i="3" s="1"/>
  <c r="RX34" i="3" s="1"/>
  <c r="RY34" i="3" s="1"/>
  <c r="RZ34" i="3" s="1"/>
  <c r="SA34" i="3" s="1"/>
  <c r="SB34" i="3" s="1"/>
  <c r="SC34" i="3" s="1"/>
  <c r="SD34" i="3" s="1"/>
  <c r="SE34" i="3" s="1"/>
  <c r="SF34" i="3" s="1"/>
  <c r="SG34" i="3" s="1"/>
  <c r="SH34" i="3" s="1"/>
  <c r="SI34" i="3" s="1"/>
  <c r="QV32" i="3"/>
  <c r="QW32" i="3" s="1"/>
  <c r="QX32" i="3" s="1"/>
  <c r="QY32" i="3" s="1"/>
  <c r="QZ32" i="3" s="1"/>
  <c r="RA32" i="3" s="1"/>
  <c r="RB32" i="3" s="1"/>
  <c r="RC32" i="3" s="1"/>
  <c r="RD32" i="3" s="1"/>
  <c r="RE32" i="3" s="1"/>
  <c r="RF32" i="3" s="1"/>
  <c r="RG32" i="3" s="1"/>
  <c r="RH32" i="3" s="1"/>
  <c r="RI32" i="3" s="1"/>
  <c r="RJ32" i="3" s="1"/>
  <c r="RK32" i="3" s="1"/>
  <c r="RL32" i="3" s="1"/>
  <c r="RM32" i="3" s="1"/>
  <c r="RN32" i="3" s="1"/>
  <c r="RO32" i="3" s="1"/>
  <c r="RP32" i="3" s="1"/>
  <c r="RQ32" i="3" s="1"/>
  <c r="RR32" i="3" s="1"/>
  <c r="RS32" i="3" s="1"/>
  <c r="RT32" i="3" s="1"/>
  <c r="RU32" i="3" s="1"/>
  <c r="RV32" i="3" s="1"/>
  <c r="RW32" i="3" s="1"/>
  <c r="RX32" i="3" s="1"/>
  <c r="RY32" i="3" s="1"/>
  <c r="RZ32" i="3" s="1"/>
  <c r="SA32" i="3" s="1"/>
  <c r="SB32" i="3" s="1"/>
  <c r="SC32" i="3" s="1"/>
  <c r="SD32" i="3" s="1"/>
  <c r="SE32" i="3" s="1"/>
  <c r="SF32" i="3" s="1"/>
  <c r="SG32" i="3" s="1"/>
  <c r="SH32" i="3" s="1"/>
  <c r="SI32" i="3" s="1"/>
  <c r="QV30" i="3"/>
  <c r="QW30" i="3" s="1"/>
  <c r="QX30" i="3" s="1"/>
  <c r="QY30" i="3" s="1"/>
  <c r="QZ30" i="3" s="1"/>
  <c r="RA30" i="3" s="1"/>
  <c r="RB30" i="3" s="1"/>
  <c r="RC30" i="3" s="1"/>
  <c r="RD30" i="3" s="1"/>
  <c r="RE30" i="3" s="1"/>
  <c r="RF30" i="3" s="1"/>
  <c r="RG30" i="3" s="1"/>
  <c r="RH30" i="3" s="1"/>
  <c r="RI30" i="3" s="1"/>
  <c r="RJ30" i="3" s="1"/>
  <c r="RK30" i="3" s="1"/>
  <c r="RL30" i="3" s="1"/>
  <c r="RM30" i="3" s="1"/>
  <c r="RN30" i="3" s="1"/>
  <c r="RO30" i="3" s="1"/>
  <c r="RP30" i="3" s="1"/>
  <c r="RQ30" i="3" s="1"/>
  <c r="RR30" i="3" s="1"/>
  <c r="RS30" i="3" s="1"/>
  <c r="RT30" i="3" s="1"/>
  <c r="RU30" i="3" s="1"/>
  <c r="RV30" i="3" s="1"/>
  <c r="RW30" i="3" s="1"/>
  <c r="RX30" i="3" s="1"/>
  <c r="RY30" i="3" s="1"/>
  <c r="RZ30" i="3" s="1"/>
  <c r="SA30" i="3" s="1"/>
  <c r="SB30" i="3" s="1"/>
  <c r="SC30" i="3" s="1"/>
  <c r="SD30" i="3" s="1"/>
  <c r="SE30" i="3" s="1"/>
  <c r="SF30" i="3" s="1"/>
  <c r="SG30" i="3" s="1"/>
  <c r="SH30" i="3" s="1"/>
  <c r="SI30" i="3" s="1"/>
  <c r="QV28" i="3"/>
  <c r="QW28" i="3" s="1"/>
  <c r="QX28" i="3" s="1"/>
  <c r="QY28" i="3" s="1"/>
  <c r="QZ28" i="3" s="1"/>
  <c r="RA28" i="3" s="1"/>
  <c r="RB28" i="3" s="1"/>
  <c r="RC28" i="3" s="1"/>
  <c r="RD28" i="3" s="1"/>
  <c r="RE28" i="3" s="1"/>
  <c r="RF28" i="3" s="1"/>
  <c r="RG28" i="3" s="1"/>
  <c r="RH28" i="3" s="1"/>
  <c r="RI28" i="3" s="1"/>
  <c r="RJ28" i="3" s="1"/>
  <c r="RK28" i="3" s="1"/>
  <c r="RL28" i="3" s="1"/>
  <c r="RM28" i="3" s="1"/>
  <c r="RN28" i="3" s="1"/>
  <c r="RO28" i="3" s="1"/>
  <c r="RP28" i="3" s="1"/>
  <c r="RQ28" i="3" s="1"/>
  <c r="RR28" i="3" s="1"/>
  <c r="RS28" i="3" s="1"/>
  <c r="RT28" i="3" s="1"/>
  <c r="RU28" i="3" s="1"/>
  <c r="RV28" i="3" s="1"/>
  <c r="RW28" i="3" s="1"/>
  <c r="RX28" i="3" s="1"/>
  <c r="RY28" i="3" s="1"/>
  <c r="RZ28" i="3" s="1"/>
  <c r="SA28" i="3" s="1"/>
  <c r="SB28" i="3" s="1"/>
  <c r="SC28" i="3" s="1"/>
  <c r="SD28" i="3" s="1"/>
  <c r="SE28" i="3" s="1"/>
  <c r="SF28" i="3" s="1"/>
  <c r="SG28" i="3" s="1"/>
  <c r="SH28" i="3" s="1"/>
  <c r="SI28" i="3" s="1"/>
  <c r="QV26" i="3"/>
  <c r="QW26" i="3" s="1"/>
  <c r="QX26" i="3" s="1"/>
  <c r="QY26" i="3" s="1"/>
  <c r="QZ26" i="3" s="1"/>
  <c r="RA26" i="3" s="1"/>
  <c r="RB26" i="3" s="1"/>
  <c r="RC26" i="3" s="1"/>
  <c r="RD26" i="3" s="1"/>
  <c r="RE26" i="3" s="1"/>
  <c r="RF26" i="3" s="1"/>
  <c r="RG26" i="3" s="1"/>
  <c r="RH26" i="3" s="1"/>
  <c r="RI26" i="3" s="1"/>
  <c r="RJ26" i="3" s="1"/>
  <c r="RK26" i="3" s="1"/>
  <c r="RL26" i="3" s="1"/>
  <c r="RM26" i="3" s="1"/>
  <c r="RN26" i="3" s="1"/>
  <c r="RO26" i="3" s="1"/>
  <c r="RP26" i="3" s="1"/>
  <c r="RQ26" i="3" s="1"/>
  <c r="RR26" i="3" s="1"/>
  <c r="RS26" i="3" s="1"/>
  <c r="RT26" i="3" s="1"/>
  <c r="RU26" i="3" s="1"/>
  <c r="RV26" i="3" s="1"/>
  <c r="RW26" i="3" s="1"/>
  <c r="RX26" i="3" s="1"/>
  <c r="RY26" i="3" s="1"/>
  <c r="RZ26" i="3" s="1"/>
  <c r="SA26" i="3" s="1"/>
  <c r="SB26" i="3" s="1"/>
  <c r="SC26" i="3" s="1"/>
  <c r="SD26" i="3" s="1"/>
  <c r="SE26" i="3" s="1"/>
  <c r="SF26" i="3" s="1"/>
  <c r="SG26" i="3" s="1"/>
  <c r="SH26" i="3" s="1"/>
  <c r="SI26" i="3" s="1"/>
  <c r="QV24" i="3"/>
  <c r="QW24" i="3" s="1"/>
  <c r="QX24" i="3" s="1"/>
  <c r="QY24" i="3" s="1"/>
  <c r="QZ24" i="3" s="1"/>
  <c r="RA24" i="3" s="1"/>
  <c r="RB24" i="3" s="1"/>
  <c r="RC24" i="3" s="1"/>
  <c r="RD24" i="3" s="1"/>
  <c r="RE24" i="3" s="1"/>
  <c r="RF24" i="3" s="1"/>
  <c r="RG24" i="3" s="1"/>
  <c r="RH24" i="3" s="1"/>
  <c r="RI24" i="3" s="1"/>
  <c r="RJ24" i="3" s="1"/>
  <c r="RK24" i="3" s="1"/>
  <c r="RL24" i="3" s="1"/>
  <c r="RM24" i="3" s="1"/>
  <c r="RN24" i="3" s="1"/>
  <c r="RO24" i="3" s="1"/>
  <c r="RP24" i="3" s="1"/>
  <c r="RQ24" i="3" s="1"/>
  <c r="RR24" i="3" s="1"/>
  <c r="RS24" i="3" s="1"/>
  <c r="RT24" i="3" s="1"/>
  <c r="RU24" i="3" s="1"/>
  <c r="RV24" i="3" s="1"/>
  <c r="RW24" i="3" s="1"/>
  <c r="RX24" i="3" s="1"/>
  <c r="RY24" i="3" s="1"/>
  <c r="RZ24" i="3" s="1"/>
  <c r="SA24" i="3" s="1"/>
  <c r="SB24" i="3" s="1"/>
  <c r="SC24" i="3" s="1"/>
  <c r="SD24" i="3" s="1"/>
  <c r="SE24" i="3" s="1"/>
  <c r="SF24" i="3" s="1"/>
  <c r="SG24" i="3" s="1"/>
  <c r="SH24" i="3" s="1"/>
  <c r="SI24" i="3" s="1"/>
  <c r="QV22" i="3"/>
  <c r="QW22" i="3" s="1"/>
  <c r="QX22" i="3" s="1"/>
  <c r="QY22" i="3" s="1"/>
  <c r="QZ22" i="3" s="1"/>
  <c r="RA22" i="3" s="1"/>
  <c r="RB22" i="3" s="1"/>
  <c r="RC22" i="3" s="1"/>
  <c r="RD22" i="3" s="1"/>
  <c r="RE22" i="3" s="1"/>
  <c r="RF22" i="3" s="1"/>
  <c r="RG22" i="3" s="1"/>
  <c r="RH22" i="3" s="1"/>
  <c r="RI22" i="3" s="1"/>
  <c r="RJ22" i="3" s="1"/>
  <c r="RK22" i="3" s="1"/>
  <c r="RL22" i="3" s="1"/>
  <c r="RM22" i="3" s="1"/>
  <c r="RN22" i="3" s="1"/>
  <c r="RO22" i="3" s="1"/>
  <c r="RP22" i="3" s="1"/>
  <c r="RQ22" i="3" s="1"/>
  <c r="RR22" i="3" s="1"/>
  <c r="RS22" i="3" s="1"/>
  <c r="RT22" i="3" s="1"/>
  <c r="RU22" i="3" s="1"/>
  <c r="RV22" i="3" s="1"/>
  <c r="RW22" i="3" s="1"/>
  <c r="RX22" i="3" s="1"/>
  <c r="RY22" i="3" s="1"/>
  <c r="RZ22" i="3" s="1"/>
  <c r="SA22" i="3" s="1"/>
  <c r="SB22" i="3" s="1"/>
  <c r="SC22" i="3" s="1"/>
  <c r="SD22" i="3" s="1"/>
  <c r="SE22" i="3" s="1"/>
  <c r="SF22" i="3" s="1"/>
  <c r="SG22" i="3" s="1"/>
  <c r="SH22" i="3" s="1"/>
  <c r="SI22" i="3" s="1"/>
  <c r="QV20" i="3"/>
  <c r="QW20" i="3" s="1"/>
  <c r="QX20" i="3" s="1"/>
  <c r="QY20" i="3" s="1"/>
  <c r="QZ20" i="3" s="1"/>
  <c r="RA20" i="3" s="1"/>
  <c r="RB20" i="3" s="1"/>
  <c r="RC20" i="3" s="1"/>
  <c r="RD20" i="3" s="1"/>
  <c r="RE20" i="3" s="1"/>
  <c r="RF20" i="3" s="1"/>
  <c r="RG20" i="3" s="1"/>
  <c r="RH20" i="3" s="1"/>
  <c r="RI20" i="3" s="1"/>
  <c r="RJ20" i="3" s="1"/>
  <c r="RK20" i="3" s="1"/>
  <c r="RL20" i="3" s="1"/>
  <c r="RM20" i="3" s="1"/>
  <c r="RN20" i="3" s="1"/>
  <c r="RO20" i="3" s="1"/>
  <c r="RP20" i="3" s="1"/>
  <c r="RQ20" i="3" s="1"/>
  <c r="RR20" i="3" s="1"/>
  <c r="RS20" i="3" s="1"/>
  <c r="RT20" i="3" s="1"/>
  <c r="RU20" i="3" s="1"/>
  <c r="RV20" i="3" s="1"/>
  <c r="RW20" i="3" s="1"/>
  <c r="RX20" i="3" s="1"/>
  <c r="RY20" i="3" s="1"/>
  <c r="RZ20" i="3" s="1"/>
  <c r="SA20" i="3" s="1"/>
  <c r="SB20" i="3" s="1"/>
  <c r="SC20" i="3" s="1"/>
  <c r="SD20" i="3" s="1"/>
  <c r="SE20" i="3" s="1"/>
  <c r="SF20" i="3" s="1"/>
  <c r="SG20" i="3" s="1"/>
  <c r="SH20" i="3" s="1"/>
  <c r="SI20" i="3" s="1"/>
  <c r="QV18" i="3"/>
  <c r="QW18" i="3" s="1"/>
  <c r="QX18" i="3" s="1"/>
  <c r="QY18" i="3" s="1"/>
  <c r="QZ18" i="3" s="1"/>
  <c r="RA18" i="3" s="1"/>
  <c r="RB18" i="3" s="1"/>
  <c r="RC18" i="3" s="1"/>
  <c r="RD18" i="3" s="1"/>
  <c r="RE18" i="3" s="1"/>
  <c r="RF18" i="3" s="1"/>
  <c r="RG18" i="3" s="1"/>
  <c r="RH18" i="3" s="1"/>
  <c r="RI18" i="3" s="1"/>
  <c r="RJ18" i="3" s="1"/>
  <c r="RK18" i="3" s="1"/>
  <c r="RL18" i="3" s="1"/>
  <c r="RM18" i="3" s="1"/>
  <c r="RN18" i="3" s="1"/>
  <c r="RO18" i="3" s="1"/>
  <c r="RP18" i="3" s="1"/>
  <c r="RQ18" i="3" s="1"/>
  <c r="RR18" i="3" s="1"/>
  <c r="RS18" i="3" s="1"/>
  <c r="RT18" i="3" s="1"/>
  <c r="RU18" i="3" s="1"/>
  <c r="RV18" i="3" s="1"/>
  <c r="RW18" i="3" s="1"/>
  <c r="RX18" i="3" s="1"/>
  <c r="RY18" i="3" s="1"/>
  <c r="RZ18" i="3" s="1"/>
  <c r="SA18" i="3" s="1"/>
  <c r="SB18" i="3" s="1"/>
  <c r="SC18" i="3" s="1"/>
  <c r="SD18" i="3" s="1"/>
  <c r="SE18" i="3" s="1"/>
  <c r="SF18" i="3" s="1"/>
  <c r="SG18" i="3" s="1"/>
  <c r="SH18" i="3" s="1"/>
  <c r="SI18" i="3" s="1"/>
  <c r="QV16" i="3"/>
  <c r="QW16" i="3" s="1"/>
  <c r="QX16" i="3" s="1"/>
  <c r="QY16" i="3" s="1"/>
  <c r="QZ16" i="3" s="1"/>
  <c r="RA16" i="3" s="1"/>
  <c r="RB16" i="3" s="1"/>
  <c r="RC16" i="3" s="1"/>
  <c r="RD16" i="3" s="1"/>
  <c r="RE16" i="3" s="1"/>
  <c r="RF16" i="3" s="1"/>
  <c r="RG16" i="3" s="1"/>
  <c r="RH16" i="3" s="1"/>
  <c r="RI16" i="3" s="1"/>
  <c r="RJ16" i="3" s="1"/>
  <c r="RK16" i="3" s="1"/>
  <c r="RL16" i="3" s="1"/>
  <c r="RM16" i="3" s="1"/>
  <c r="RN16" i="3" s="1"/>
  <c r="RO16" i="3" s="1"/>
  <c r="RP16" i="3" s="1"/>
  <c r="RQ16" i="3" s="1"/>
  <c r="RR16" i="3" s="1"/>
  <c r="RS16" i="3" s="1"/>
  <c r="RT16" i="3" s="1"/>
  <c r="RU16" i="3" s="1"/>
  <c r="RV16" i="3" s="1"/>
  <c r="RW16" i="3" s="1"/>
  <c r="RX16" i="3" s="1"/>
  <c r="RY16" i="3" s="1"/>
  <c r="RZ16" i="3" s="1"/>
  <c r="SA16" i="3" s="1"/>
  <c r="SB16" i="3" s="1"/>
  <c r="SC16" i="3" s="1"/>
  <c r="SD16" i="3" s="1"/>
  <c r="SE16" i="3" s="1"/>
  <c r="SF16" i="3" s="1"/>
  <c r="SG16" i="3" s="1"/>
  <c r="SH16" i="3" s="1"/>
  <c r="SI16" i="3" s="1"/>
  <c r="QV14" i="3"/>
  <c r="QW14" i="3" s="1"/>
  <c r="QX14" i="3" s="1"/>
  <c r="QY14" i="3" s="1"/>
  <c r="QZ14" i="3" s="1"/>
  <c r="RA14" i="3" s="1"/>
  <c r="RB14" i="3" s="1"/>
  <c r="RC14" i="3" s="1"/>
  <c r="RD14" i="3" s="1"/>
  <c r="RE14" i="3" s="1"/>
  <c r="RF14" i="3" s="1"/>
  <c r="RG14" i="3" s="1"/>
  <c r="RH14" i="3" s="1"/>
  <c r="RI14" i="3" s="1"/>
  <c r="RJ14" i="3" s="1"/>
  <c r="RK14" i="3" s="1"/>
  <c r="RL14" i="3" s="1"/>
  <c r="RM14" i="3" s="1"/>
  <c r="RN14" i="3" s="1"/>
  <c r="RO14" i="3" s="1"/>
  <c r="RP14" i="3" s="1"/>
  <c r="RQ14" i="3" s="1"/>
  <c r="RR14" i="3" s="1"/>
  <c r="RS14" i="3" s="1"/>
  <c r="RT14" i="3" s="1"/>
  <c r="RU14" i="3" s="1"/>
  <c r="RV14" i="3" s="1"/>
  <c r="RW14" i="3" s="1"/>
  <c r="RX14" i="3" s="1"/>
  <c r="RY14" i="3" s="1"/>
  <c r="RZ14" i="3" s="1"/>
  <c r="SA14" i="3" s="1"/>
  <c r="SB14" i="3" s="1"/>
  <c r="SC14" i="3" s="1"/>
  <c r="SD14" i="3" s="1"/>
  <c r="SE14" i="3" s="1"/>
  <c r="SF14" i="3" s="1"/>
  <c r="SG14" i="3" s="1"/>
  <c r="SH14" i="3" s="1"/>
  <c r="SI14" i="3" s="1"/>
  <c r="QV12" i="3"/>
  <c r="QW12" i="3" s="1"/>
  <c r="QX12" i="3" s="1"/>
  <c r="QY12" i="3" s="1"/>
  <c r="QZ12" i="3" s="1"/>
  <c r="RA12" i="3" s="1"/>
  <c r="RB12" i="3" s="1"/>
  <c r="RC12" i="3" s="1"/>
  <c r="RD12" i="3" s="1"/>
  <c r="RE12" i="3" s="1"/>
  <c r="RF12" i="3" s="1"/>
  <c r="RG12" i="3" s="1"/>
  <c r="RH12" i="3" s="1"/>
  <c r="RI12" i="3" s="1"/>
  <c r="RJ12" i="3" s="1"/>
  <c r="RK12" i="3" s="1"/>
  <c r="RL12" i="3" s="1"/>
  <c r="RM12" i="3" s="1"/>
  <c r="RN12" i="3" s="1"/>
  <c r="RO12" i="3" s="1"/>
  <c r="RP12" i="3" s="1"/>
  <c r="RQ12" i="3" s="1"/>
  <c r="RR12" i="3" s="1"/>
  <c r="RS12" i="3" s="1"/>
  <c r="RT12" i="3" s="1"/>
  <c r="RU12" i="3" s="1"/>
  <c r="RV12" i="3" s="1"/>
  <c r="RW12" i="3" s="1"/>
  <c r="RX12" i="3" s="1"/>
  <c r="RY12" i="3" s="1"/>
  <c r="RZ12" i="3" s="1"/>
  <c r="SA12" i="3" s="1"/>
  <c r="SB12" i="3" s="1"/>
  <c r="SC12" i="3" s="1"/>
  <c r="SD12" i="3" s="1"/>
  <c r="SE12" i="3" s="1"/>
  <c r="SF12" i="3" s="1"/>
  <c r="SG12" i="3" s="1"/>
  <c r="SH12" i="3" s="1"/>
  <c r="SI12" i="3" s="1"/>
  <c r="QV10" i="3"/>
  <c r="QW10" i="3" s="1"/>
  <c r="QX10" i="3" s="1"/>
  <c r="QY10" i="3" s="1"/>
  <c r="QZ10" i="3" s="1"/>
  <c r="RA10" i="3" s="1"/>
  <c r="RB10" i="3" s="1"/>
  <c r="RC10" i="3" s="1"/>
  <c r="RD10" i="3" s="1"/>
  <c r="RE10" i="3" s="1"/>
  <c r="RF10" i="3" s="1"/>
  <c r="RG10" i="3" s="1"/>
  <c r="RH10" i="3" s="1"/>
  <c r="RI10" i="3" s="1"/>
  <c r="RJ10" i="3" s="1"/>
  <c r="RK10" i="3" s="1"/>
  <c r="RL10" i="3" s="1"/>
  <c r="RM10" i="3" s="1"/>
  <c r="RN10" i="3" s="1"/>
  <c r="RO10" i="3" s="1"/>
  <c r="RP10" i="3" s="1"/>
  <c r="RQ10" i="3" s="1"/>
  <c r="RR10" i="3" s="1"/>
  <c r="RS10" i="3" s="1"/>
  <c r="RT10" i="3" s="1"/>
  <c r="RU10" i="3" s="1"/>
  <c r="RV10" i="3" s="1"/>
  <c r="RW10" i="3" s="1"/>
  <c r="RX10" i="3" s="1"/>
  <c r="RY10" i="3" s="1"/>
  <c r="RZ10" i="3" s="1"/>
  <c r="SA10" i="3" s="1"/>
  <c r="SB10" i="3" s="1"/>
  <c r="SC10" i="3" s="1"/>
  <c r="SD10" i="3" s="1"/>
  <c r="SE10" i="3" s="1"/>
  <c r="SF10" i="3" s="1"/>
  <c r="SG10" i="3" s="1"/>
  <c r="SH10" i="3" s="1"/>
  <c r="SI10" i="3" s="1"/>
  <c r="QV8" i="3"/>
  <c r="QW8" i="3" s="1"/>
  <c r="QX8" i="3" s="1"/>
  <c r="QY8" i="3" s="1"/>
  <c r="QZ8" i="3" s="1"/>
  <c r="RA8" i="3" s="1"/>
  <c r="RB8" i="3" s="1"/>
  <c r="RC8" i="3" s="1"/>
  <c r="RD8" i="3" s="1"/>
  <c r="RE8" i="3" s="1"/>
  <c r="RF8" i="3" s="1"/>
  <c r="RG8" i="3" s="1"/>
  <c r="RH8" i="3" s="1"/>
  <c r="RI8" i="3" s="1"/>
  <c r="RJ8" i="3" s="1"/>
  <c r="RK8" i="3" s="1"/>
  <c r="RL8" i="3" s="1"/>
  <c r="RM8" i="3" s="1"/>
  <c r="RN8" i="3" s="1"/>
  <c r="RO8" i="3" s="1"/>
  <c r="RP8" i="3" s="1"/>
  <c r="RQ8" i="3" s="1"/>
  <c r="RR8" i="3" s="1"/>
  <c r="RS8" i="3" s="1"/>
  <c r="RT8" i="3" s="1"/>
  <c r="RU8" i="3" s="1"/>
  <c r="RV8" i="3" s="1"/>
  <c r="RW8" i="3" s="1"/>
  <c r="RX8" i="3" s="1"/>
  <c r="RY8" i="3" s="1"/>
  <c r="RZ8" i="3" s="1"/>
  <c r="SA8" i="3" s="1"/>
  <c r="SB8" i="3" s="1"/>
  <c r="SC8" i="3" s="1"/>
  <c r="SD8" i="3" s="1"/>
  <c r="SE8" i="3" s="1"/>
  <c r="SF8" i="3" s="1"/>
  <c r="SG8" i="3" s="1"/>
  <c r="SH8" i="3" s="1"/>
  <c r="SI8" i="3" s="1"/>
  <c r="D66" i="16" l="1"/>
  <c r="D65" i="16"/>
  <c r="E6" i="4"/>
  <c r="QV6" i="3"/>
  <c r="QW6" i="3" s="1"/>
  <c r="QX6" i="3" s="1"/>
  <c r="Y57" i="7"/>
  <c r="Y58" i="7" s="1"/>
  <c r="Y59" i="7" s="1"/>
  <c r="Y60" i="7" s="1"/>
  <c r="Y61" i="7" s="1"/>
  <c r="Y62" i="7" s="1"/>
  <c r="Y63" i="7" s="1"/>
  <c r="Y64" i="7" s="1"/>
  <c r="Y65" i="7" s="1"/>
  <c r="Y66" i="7" s="1"/>
  <c r="Y37" i="7"/>
  <c r="Y38" i="7" s="1"/>
  <c r="Y39" i="7" s="1"/>
  <c r="Y40" i="7" s="1"/>
  <c r="Y41" i="7" s="1"/>
  <c r="Y42" i="7" s="1"/>
  <c r="Y43" i="7" s="1"/>
  <c r="Y44" i="7" s="1"/>
  <c r="Y45" i="7" s="1"/>
  <c r="Y46" i="7" s="1"/>
  <c r="Y17" i="7"/>
  <c r="Y18" i="7" s="1"/>
  <c r="Y19" i="7" s="1"/>
  <c r="Y20" i="7" s="1"/>
  <c r="Y21" i="7" s="1"/>
  <c r="Y22" i="7" s="1"/>
  <c r="Y23" i="7" s="1"/>
  <c r="Y24" i="7" s="1"/>
  <c r="Y25" i="7" s="1"/>
  <c r="Y26" i="7" s="1"/>
  <c r="Y57" i="6"/>
  <c r="Y58" i="6" s="1"/>
  <c r="Y59" i="6" s="1"/>
  <c r="Y60" i="6" s="1"/>
  <c r="Y61" i="6" s="1"/>
  <c r="Y62" i="6" s="1"/>
  <c r="Y63" i="6" s="1"/>
  <c r="Y64" i="6" s="1"/>
  <c r="Y65" i="6" s="1"/>
  <c r="Y66" i="6" s="1"/>
  <c r="Y37" i="6"/>
  <c r="Y38" i="6" s="1"/>
  <c r="Y39" i="6" s="1"/>
  <c r="Y40" i="6" s="1"/>
  <c r="Y41" i="6" s="1"/>
  <c r="Y42" i="6" s="1"/>
  <c r="Y43" i="6" s="1"/>
  <c r="Y44" i="6" s="1"/>
  <c r="Y45" i="6" s="1"/>
  <c r="Y46" i="6" s="1"/>
  <c r="Y17" i="6"/>
  <c r="Y18" i="6" s="1"/>
  <c r="Y19" i="6" s="1"/>
  <c r="Y20" i="6" s="1"/>
  <c r="Y21" i="6" s="1"/>
  <c r="Y22" i="6" s="1"/>
  <c r="Y23" i="6" s="1"/>
  <c r="Y24" i="6" s="1"/>
  <c r="Y25" i="6" s="1"/>
  <c r="Y26" i="6" s="1"/>
  <c r="QV4" i="3"/>
  <c r="QW4" i="3" s="1"/>
  <c r="QX4" i="3" s="1"/>
  <c r="QY4" i="3" s="1"/>
  <c r="QZ4" i="3" s="1"/>
  <c r="RA4" i="3" s="1"/>
  <c r="RB4" i="3" s="1"/>
  <c r="RC4" i="3" s="1"/>
  <c r="RD4" i="3" s="1"/>
  <c r="RE4" i="3" s="1"/>
  <c r="RF4" i="3" s="1"/>
  <c r="QT1" i="3"/>
  <c r="AN23" i="19"/>
  <c r="AP23" i="19"/>
  <c r="AQ23" i="19" l="1"/>
  <c r="B4" i="22"/>
  <c r="B6" i="19"/>
  <c r="B46" i="19"/>
  <c r="C16" i="8"/>
  <c r="D16" i="8" s="1"/>
  <c r="C16" i="9"/>
  <c r="C16" i="6"/>
  <c r="D16" i="6" s="1"/>
  <c r="C16" i="7"/>
  <c r="QY6" i="3"/>
  <c r="QZ6" i="3" s="1"/>
  <c r="RA6" i="3" s="1"/>
  <c r="RB6" i="3" s="1"/>
  <c r="RC6" i="3" s="1"/>
  <c r="C16" i="13" s="1"/>
  <c r="C16" i="2"/>
  <c r="D16" i="2" s="1"/>
  <c r="RG4" i="3"/>
  <c r="RH4" i="3" s="1"/>
  <c r="RI4" i="3" s="1"/>
  <c r="RJ4" i="3" s="1"/>
  <c r="RK4" i="3" s="1"/>
  <c r="RL4" i="3" s="1"/>
  <c r="RM4" i="3" s="1"/>
  <c r="RN4" i="3" s="1"/>
  <c r="RO4" i="3" s="1"/>
  <c r="RP4" i="3" s="1"/>
  <c r="RQ4" i="3" s="1"/>
  <c r="RR4" i="3" s="1"/>
  <c r="RS4" i="3" s="1"/>
  <c r="RT4" i="3" s="1"/>
  <c r="RU4" i="3" s="1"/>
  <c r="RV4" i="3" s="1"/>
  <c r="RW4" i="3" s="1"/>
  <c r="RX4" i="3" s="1"/>
  <c r="RY4" i="3" s="1"/>
  <c r="RZ4" i="3" s="1"/>
  <c r="SA4" i="3" s="1"/>
  <c r="SB4" i="3" s="1"/>
  <c r="SC4" i="3" s="1"/>
  <c r="SD4" i="3" s="1"/>
  <c r="SE4" i="3" s="1"/>
  <c r="SF4" i="3" s="1"/>
  <c r="SG4" i="3" s="1"/>
  <c r="SH4" i="3" s="1"/>
  <c r="SI4" i="3" s="1"/>
  <c r="AJ5" i="22" l="1"/>
  <c r="E5" i="22"/>
  <c r="E13" i="22" s="1"/>
  <c r="CS5" i="22"/>
  <c r="C16" i="11"/>
  <c r="C17" i="11" s="1"/>
  <c r="C16" i="10"/>
  <c r="C17" i="10" s="1"/>
  <c r="C16" i="12"/>
  <c r="D16" i="12" s="1"/>
  <c r="C17" i="8"/>
  <c r="C18" i="8" s="1"/>
  <c r="C17" i="13"/>
  <c r="D16" i="13"/>
  <c r="C17" i="9"/>
  <c r="D16" i="9"/>
  <c r="C17" i="7"/>
  <c r="D16" i="7"/>
  <c r="C17" i="6"/>
  <c r="D17" i="6" s="1"/>
  <c r="RD6" i="3"/>
  <c r="C16" i="14" s="1"/>
  <c r="C17" i="14" s="1"/>
  <c r="M16" i="2"/>
  <c r="C17" i="2"/>
  <c r="AH3" i="19"/>
  <c r="AA3" i="19"/>
  <c r="T3" i="19"/>
  <c r="P3" i="19"/>
  <c r="E3" i="19"/>
  <c r="AN57" i="19"/>
  <c r="AP56" i="19"/>
  <c r="AN56" i="19"/>
  <c r="AP55" i="19"/>
  <c r="AN55" i="19"/>
  <c r="AN53" i="19"/>
  <c r="AP52" i="19"/>
  <c r="AN52" i="19"/>
  <c r="AP51" i="19"/>
  <c r="AN51" i="19"/>
  <c r="AN49" i="19"/>
  <c r="AP48" i="19"/>
  <c r="AP47" i="19"/>
  <c r="B47" i="19"/>
  <c r="B51" i="19" s="1"/>
  <c r="B55" i="19" s="1"/>
  <c r="AN45" i="19"/>
  <c r="AP44" i="19"/>
  <c r="AP43" i="19"/>
  <c r="AN41" i="19"/>
  <c r="AP40" i="19"/>
  <c r="AN40" i="19"/>
  <c r="AP39" i="19"/>
  <c r="AN39" i="19"/>
  <c r="AN37" i="19"/>
  <c r="AP36" i="19"/>
  <c r="AN36" i="19"/>
  <c r="AP35" i="19"/>
  <c r="AN35" i="19"/>
  <c r="AN33" i="19"/>
  <c r="AP32" i="19"/>
  <c r="AN32" i="19"/>
  <c r="AP31" i="19"/>
  <c r="AN31" i="19"/>
  <c r="AN29" i="19"/>
  <c r="AP28" i="19"/>
  <c r="AP27" i="19"/>
  <c r="AN25" i="19"/>
  <c r="AP24" i="19"/>
  <c r="AN24" i="19"/>
  <c r="AN21" i="19"/>
  <c r="AP20" i="19"/>
  <c r="AN20" i="19"/>
  <c r="AP19" i="19"/>
  <c r="AN19" i="19"/>
  <c r="AN17" i="19"/>
  <c r="AP16" i="19"/>
  <c r="AN16" i="19"/>
  <c r="AP15" i="19"/>
  <c r="AN15" i="19"/>
  <c r="AN13" i="19"/>
  <c r="AP12" i="19"/>
  <c r="AN12" i="19"/>
  <c r="AP11" i="19"/>
  <c r="AN11" i="19"/>
  <c r="B11" i="19"/>
  <c r="B15" i="19" s="1"/>
  <c r="B19" i="19" s="1"/>
  <c r="B23" i="19" s="1"/>
  <c r="B27" i="19" s="1"/>
  <c r="B31" i="19" s="1"/>
  <c r="B35" i="19" s="1"/>
  <c r="B39" i="19" s="1"/>
  <c r="B43" i="19" s="1"/>
  <c r="AN9" i="19"/>
  <c r="AP8" i="19"/>
  <c r="AN8" i="19"/>
  <c r="AP7" i="19"/>
  <c r="AF65" i="19" l="1"/>
  <c r="AF61" i="19" s="1"/>
  <c r="AP59" i="19"/>
  <c r="AQ7" i="19"/>
  <c r="RE6" i="3"/>
  <c r="E14" i="22"/>
  <c r="DW5" i="22"/>
  <c r="HK5" i="22"/>
  <c r="AK5" i="22"/>
  <c r="BN5" i="22"/>
  <c r="IP5" i="22"/>
  <c r="AP61" i="19"/>
  <c r="C17" i="12"/>
  <c r="C18" i="12" s="1"/>
  <c r="D16" i="10"/>
  <c r="D16" i="11"/>
  <c r="D16" i="14"/>
  <c r="RF6" i="3"/>
  <c r="C16" i="15"/>
  <c r="D17" i="8"/>
  <c r="C18" i="14"/>
  <c r="D17" i="14"/>
  <c r="C18" i="13"/>
  <c r="D17" i="13"/>
  <c r="C18" i="11"/>
  <c r="D17" i="11"/>
  <c r="C18" i="10"/>
  <c r="D17" i="10"/>
  <c r="C18" i="9"/>
  <c r="D17" i="9"/>
  <c r="C19" i="8"/>
  <c r="D18" i="8"/>
  <c r="C18" i="7"/>
  <c r="D17" i="7"/>
  <c r="C18" i="2"/>
  <c r="D17" i="2"/>
  <c r="C18" i="6"/>
  <c r="D18" i="6" s="1"/>
  <c r="AQ52" i="19"/>
  <c r="AQ40" i="19"/>
  <c r="AQ51" i="19"/>
  <c r="AQ35" i="19"/>
  <c r="AQ15" i="19"/>
  <c r="AQ11" i="19"/>
  <c r="AQ19" i="19"/>
  <c r="AQ20" i="19"/>
  <c r="AQ32" i="19"/>
  <c r="AQ8" i="19"/>
  <c r="AQ12" i="19"/>
  <c r="AQ16" i="19"/>
  <c r="AQ24" i="19"/>
  <c r="AQ31" i="19"/>
  <c r="AQ36" i="19"/>
  <c r="AQ39" i="19"/>
  <c r="AQ55" i="19"/>
  <c r="AQ56" i="19"/>
  <c r="CU5" i="22" l="1"/>
  <c r="IQ5" i="22"/>
  <c r="CT5" i="22"/>
  <c r="GG5" i="22"/>
  <c r="AL5" i="22"/>
  <c r="FC5" i="22"/>
  <c r="FB5" i="22"/>
  <c r="JT5" i="22"/>
  <c r="F5" i="22"/>
  <c r="BO5" i="22"/>
  <c r="DX5" i="22"/>
  <c r="GH5" i="22"/>
  <c r="JU5" i="22"/>
  <c r="D17" i="12"/>
  <c r="C17" i="15"/>
  <c r="D16" i="15"/>
  <c r="RG6" i="3"/>
  <c r="RH6" i="3" s="1"/>
  <c r="RI6" i="3" s="1"/>
  <c r="RJ6" i="3" s="1"/>
  <c r="RK6" i="3" s="1"/>
  <c r="RL6" i="3" s="1"/>
  <c r="RM6" i="3" s="1"/>
  <c r="RN6" i="3" s="1"/>
  <c r="RO6" i="3" s="1"/>
  <c r="RP6" i="3" s="1"/>
  <c r="RQ6" i="3" s="1"/>
  <c r="RR6" i="3" s="1"/>
  <c r="RS6" i="3" s="1"/>
  <c r="RT6" i="3" s="1"/>
  <c r="RU6" i="3" s="1"/>
  <c r="RV6" i="3" s="1"/>
  <c r="RW6" i="3" s="1"/>
  <c r="RX6" i="3" s="1"/>
  <c r="RY6" i="3" s="1"/>
  <c r="RZ6" i="3" s="1"/>
  <c r="SA6" i="3" s="1"/>
  <c r="SB6" i="3" s="1"/>
  <c r="SC6" i="3" s="1"/>
  <c r="SD6" i="3" s="1"/>
  <c r="SE6" i="3" s="1"/>
  <c r="SF6" i="3" s="1"/>
  <c r="SG6" i="3" s="1"/>
  <c r="SH6" i="3" s="1"/>
  <c r="C16" i="16"/>
  <c r="C19" i="14"/>
  <c r="D18" i="14"/>
  <c r="C19" i="13"/>
  <c r="D18" i="13"/>
  <c r="C19" i="12"/>
  <c r="D18" i="12"/>
  <c r="C19" i="11"/>
  <c r="D18" i="11"/>
  <c r="C19" i="10"/>
  <c r="D18" i="10"/>
  <c r="C19" i="9"/>
  <c r="D18" i="9"/>
  <c r="C20" i="8"/>
  <c r="D19" i="8"/>
  <c r="C19" i="7"/>
  <c r="D18" i="7"/>
  <c r="C19" i="2"/>
  <c r="D18" i="2"/>
  <c r="C19" i="6"/>
  <c r="D19" i="6" s="1"/>
  <c r="F9" i="22" l="1"/>
  <c r="DY5" i="22"/>
  <c r="IR5" i="22"/>
  <c r="HL5" i="22"/>
  <c r="G5" i="22"/>
  <c r="BP5" i="22"/>
  <c r="GI5" i="22"/>
  <c r="AM5" i="22"/>
  <c r="CV5" i="22"/>
  <c r="FD5" i="22"/>
  <c r="HM5" i="22"/>
  <c r="JV5" i="22"/>
  <c r="C17" i="16"/>
  <c r="D16" i="16"/>
  <c r="SI6" i="3"/>
  <c r="C16" i="17" s="1"/>
  <c r="C64" i="16"/>
  <c r="D64" i="16" s="1"/>
  <c r="C18" i="15"/>
  <c r="D17" i="15"/>
  <c r="C20" i="14"/>
  <c r="D19" i="14"/>
  <c r="C20" i="13"/>
  <c r="D19" i="13"/>
  <c r="C20" i="12"/>
  <c r="D19" i="12"/>
  <c r="C20" i="11"/>
  <c r="D19" i="11"/>
  <c r="C20" i="10"/>
  <c r="D19" i="10"/>
  <c r="C20" i="9"/>
  <c r="D19" i="9"/>
  <c r="C21" i="8"/>
  <c r="D20" i="8"/>
  <c r="C20" i="7"/>
  <c r="D19" i="7"/>
  <c r="C20" i="2"/>
  <c r="D19" i="2"/>
  <c r="C20" i="6"/>
  <c r="D20" i="6" s="1"/>
  <c r="F13" i="22" l="1"/>
  <c r="F14" i="22"/>
  <c r="G9" i="22"/>
  <c r="H5" i="22"/>
  <c r="HN5" i="22"/>
  <c r="CW5" i="22"/>
  <c r="NF5" i="22"/>
  <c r="DZ5" i="22"/>
  <c r="IS5" i="22"/>
  <c r="MD5" i="22"/>
  <c r="FE5" i="22"/>
  <c r="JW5" i="22"/>
  <c r="BQ5" i="22"/>
  <c r="GJ5" i="22"/>
  <c r="AN5" i="22"/>
  <c r="C17" i="17"/>
  <c r="D16" i="17"/>
  <c r="C19" i="15"/>
  <c r="D18" i="15"/>
  <c r="C18" i="16"/>
  <c r="D17" i="16"/>
  <c r="C21" i="14"/>
  <c r="D20" i="14"/>
  <c r="C21" i="13"/>
  <c r="D20" i="13"/>
  <c r="C21" i="12"/>
  <c r="D20" i="12"/>
  <c r="C21" i="11"/>
  <c r="D20" i="11"/>
  <c r="C21" i="10"/>
  <c r="D20" i="10"/>
  <c r="C21" i="9"/>
  <c r="D20" i="9"/>
  <c r="C22" i="8"/>
  <c r="D21" i="8"/>
  <c r="C21" i="7"/>
  <c r="D20" i="7"/>
  <c r="C21" i="2"/>
  <c r="D20" i="2"/>
  <c r="C21" i="6"/>
  <c r="D21" i="6" s="1"/>
  <c r="G13" i="22" l="1"/>
  <c r="G14" i="22"/>
  <c r="H9" i="22"/>
  <c r="AA47" i="22"/>
  <c r="AA48" i="22"/>
  <c r="BR5" i="22"/>
  <c r="ME5" i="22"/>
  <c r="AO5" i="22"/>
  <c r="GK5" i="22"/>
  <c r="IT5" i="22"/>
  <c r="I5" i="22"/>
  <c r="FF5" i="22"/>
  <c r="JX5" i="22"/>
  <c r="EA5" i="22"/>
  <c r="NG5" i="22"/>
  <c r="CX5" i="22"/>
  <c r="HO5" i="22"/>
  <c r="C20" i="15"/>
  <c r="D19" i="15"/>
  <c r="C19" i="16"/>
  <c r="D18" i="16"/>
  <c r="C18" i="17"/>
  <c r="D17" i="17"/>
  <c r="C22" i="14"/>
  <c r="D21" i="14"/>
  <c r="C22" i="13"/>
  <c r="D21" i="13"/>
  <c r="C22" i="12"/>
  <c r="D21" i="12"/>
  <c r="C22" i="11"/>
  <c r="D21" i="11"/>
  <c r="C22" i="10"/>
  <c r="D21" i="10"/>
  <c r="C22" i="9"/>
  <c r="D21" i="9"/>
  <c r="C23" i="8"/>
  <c r="D22" i="8"/>
  <c r="C22" i="7"/>
  <c r="D21" i="7"/>
  <c r="C22" i="2"/>
  <c r="D21" i="2"/>
  <c r="C22" i="6"/>
  <c r="D22" i="6" s="1"/>
  <c r="E8" i="4"/>
  <c r="H14" i="22" l="1"/>
  <c r="H13" i="22"/>
  <c r="AA51" i="22"/>
  <c r="AA70" i="22" s="1"/>
  <c r="AA50" i="22"/>
  <c r="AA69" i="22" s="1"/>
  <c r="I9" i="22"/>
  <c r="BS5" i="22"/>
  <c r="IU5" i="22"/>
  <c r="LB5" i="22"/>
  <c r="AP5" i="22"/>
  <c r="GL5" i="22"/>
  <c r="J5" i="22"/>
  <c r="FG5" i="22"/>
  <c r="JY5" i="22"/>
  <c r="EB5" i="22"/>
  <c r="NH5" i="22"/>
  <c r="CY5" i="22"/>
  <c r="HP5" i="22"/>
  <c r="MF5" i="22"/>
  <c r="C20" i="16"/>
  <c r="D19" i="16"/>
  <c r="C19" i="17"/>
  <c r="D18" i="17"/>
  <c r="C21" i="15"/>
  <c r="D20" i="15"/>
  <c r="C23" i="14"/>
  <c r="D22" i="14"/>
  <c r="C23" i="13"/>
  <c r="D22" i="13"/>
  <c r="C23" i="12"/>
  <c r="D22" i="12"/>
  <c r="C23" i="11"/>
  <c r="D22" i="11"/>
  <c r="C23" i="10"/>
  <c r="D22" i="10"/>
  <c r="C23" i="9"/>
  <c r="D22" i="9"/>
  <c r="C24" i="8"/>
  <c r="D23" i="8"/>
  <c r="C23" i="7"/>
  <c r="D22" i="7"/>
  <c r="C23" i="2"/>
  <c r="D22" i="2"/>
  <c r="C23" i="6"/>
  <c r="D23" i="6" s="1"/>
  <c r="E7" i="4"/>
  <c r="E9" i="4"/>
  <c r="FN5" i="22" l="1"/>
  <c r="I14" i="22"/>
  <c r="I13" i="22"/>
  <c r="J9" i="22"/>
  <c r="EC5" i="22"/>
  <c r="IV5" i="22"/>
  <c r="LC5" i="22"/>
  <c r="MG5" i="22"/>
  <c r="BT5" i="22"/>
  <c r="GM5" i="22"/>
  <c r="AQ5" i="22"/>
  <c r="K5" i="22"/>
  <c r="CZ5" i="22"/>
  <c r="FH5" i="22"/>
  <c r="HQ5" i="22"/>
  <c r="JZ5" i="22"/>
  <c r="NI5" i="22"/>
  <c r="C20" i="17"/>
  <c r="D19" i="17"/>
  <c r="C22" i="15"/>
  <c r="D21" i="15"/>
  <c r="C21" i="16"/>
  <c r="D20" i="16"/>
  <c r="C24" i="14"/>
  <c r="D23" i="14"/>
  <c r="C24" i="13"/>
  <c r="D23" i="13"/>
  <c r="C24" i="12"/>
  <c r="D23" i="12"/>
  <c r="C24" i="11"/>
  <c r="D23" i="11"/>
  <c r="C24" i="10"/>
  <c r="D23" i="10"/>
  <c r="C24" i="9"/>
  <c r="D23" i="9"/>
  <c r="C25" i="8"/>
  <c r="D24" i="8"/>
  <c r="C24" i="7"/>
  <c r="D23" i="7"/>
  <c r="C24" i="2"/>
  <c r="D23" i="2"/>
  <c r="C24" i="6"/>
  <c r="D24" i="6" s="1"/>
  <c r="S6" i="6"/>
  <c r="FO5" i="22" l="1"/>
  <c r="J13" i="22"/>
  <c r="J14" i="22"/>
  <c r="K9" i="22"/>
  <c r="L5" i="22"/>
  <c r="DA5" i="22"/>
  <c r="FI5" i="22"/>
  <c r="HR5" i="22"/>
  <c r="KA5" i="22"/>
  <c r="LD5" i="22"/>
  <c r="AR5" i="22"/>
  <c r="BU5" i="22"/>
  <c r="ED5" i="22"/>
  <c r="GN5" i="22"/>
  <c r="IW5" i="22"/>
  <c r="MH5" i="22"/>
  <c r="NJ5" i="22"/>
  <c r="K14" i="22"/>
  <c r="C23" i="15"/>
  <c r="D22" i="15"/>
  <c r="C22" i="16"/>
  <c r="D21" i="16"/>
  <c r="C21" i="17"/>
  <c r="D20" i="17"/>
  <c r="C25" i="14"/>
  <c r="D24" i="14"/>
  <c r="C25" i="13"/>
  <c r="D24" i="13"/>
  <c r="C25" i="12"/>
  <c r="D24" i="12"/>
  <c r="C25" i="11"/>
  <c r="D24" i="11"/>
  <c r="C25" i="10"/>
  <c r="D24" i="10"/>
  <c r="C25" i="9"/>
  <c r="D24" i="9"/>
  <c r="C36" i="8"/>
  <c r="D25" i="8"/>
  <c r="C25" i="7"/>
  <c r="D24" i="7"/>
  <c r="D24" i="2"/>
  <c r="C25" i="2"/>
  <c r="C25" i="6"/>
  <c r="D25" i="6" s="1"/>
  <c r="G6" i="19"/>
  <c r="H14" i="19"/>
  <c r="FP5" i="22" l="1"/>
  <c r="K13" i="22"/>
  <c r="L9" i="22"/>
  <c r="DB5" i="22"/>
  <c r="KB5" i="22"/>
  <c r="M5" i="22"/>
  <c r="HS5" i="22"/>
  <c r="EE5" i="22"/>
  <c r="IX5" i="22"/>
  <c r="LE5" i="22"/>
  <c r="FJ5" i="22"/>
  <c r="MI5" i="22"/>
  <c r="BV5" i="22"/>
  <c r="GO5" i="22"/>
  <c r="NK5" i="22"/>
  <c r="AS5" i="22"/>
  <c r="L13" i="22"/>
  <c r="C23" i="16"/>
  <c r="D22" i="16"/>
  <c r="C22" i="17"/>
  <c r="D21" i="17"/>
  <c r="C24" i="15"/>
  <c r="D23" i="15"/>
  <c r="C36" i="14"/>
  <c r="D25" i="14"/>
  <c r="C36" i="13"/>
  <c r="D25" i="13"/>
  <c r="C36" i="12"/>
  <c r="D25" i="12"/>
  <c r="C36" i="11"/>
  <c r="D25" i="11"/>
  <c r="C36" i="10"/>
  <c r="D25" i="10"/>
  <c r="C36" i="9"/>
  <c r="D25" i="9"/>
  <c r="C37" i="8"/>
  <c r="D36" i="8"/>
  <c r="C36" i="7"/>
  <c r="D25" i="7"/>
  <c r="C36" i="2"/>
  <c r="D25" i="2"/>
  <c r="C36" i="6"/>
  <c r="P10" i="19"/>
  <c r="H54" i="19"/>
  <c r="K30" i="19"/>
  <c r="J26" i="19"/>
  <c r="H22" i="19"/>
  <c r="M18" i="19"/>
  <c r="I18" i="19"/>
  <c r="L14" i="19"/>
  <c r="N10" i="19"/>
  <c r="J10" i="19"/>
  <c r="I50" i="19"/>
  <c r="L6" i="19"/>
  <c r="H6" i="19"/>
  <c r="I22" i="19"/>
  <c r="M22" i="19"/>
  <c r="G26" i="19"/>
  <c r="K26" i="19"/>
  <c r="O26" i="19"/>
  <c r="H30" i="19"/>
  <c r="L30" i="19"/>
  <c r="M34" i="19"/>
  <c r="N38" i="19"/>
  <c r="H42" i="19"/>
  <c r="JU6" i="22" s="1"/>
  <c r="JU10" i="22" s="1"/>
  <c r="JU13" i="22" s="1"/>
  <c r="J54" i="19"/>
  <c r="J34" i="19"/>
  <c r="N34" i="19"/>
  <c r="G38" i="19"/>
  <c r="K38" i="19"/>
  <c r="O38" i="19"/>
  <c r="I42" i="19"/>
  <c r="JV6" i="22" s="1"/>
  <c r="JV10" i="22" s="1"/>
  <c r="JV13" i="22" s="1"/>
  <c r="M42" i="19"/>
  <c r="G54" i="19"/>
  <c r="K54" i="19"/>
  <c r="M6" i="19"/>
  <c r="L18" i="19"/>
  <c r="N22" i="19"/>
  <c r="O34" i="19"/>
  <c r="O6" i="19"/>
  <c r="H50" i="19"/>
  <c r="K10" i="19"/>
  <c r="M14" i="19"/>
  <c r="N18" i="19"/>
  <c r="G14" i="19"/>
  <c r="O14" i="19"/>
  <c r="J50" i="19"/>
  <c r="N42" i="19"/>
  <c r="L38" i="19"/>
  <c r="K34" i="19"/>
  <c r="O30" i="19"/>
  <c r="G30" i="19"/>
  <c r="N26" i="19"/>
  <c r="L22" i="19"/>
  <c r="O18" i="19"/>
  <c r="K18" i="19"/>
  <c r="G18" i="19"/>
  <c r="N14" i="19"/>
  <c r="J14" i="19"/>
  <c r="L10" i="19"/>
  <c r="H10" i="19"/>
  <c r="K50" i="19"/>
  <c r="G50" i="19"/>
  <c r="N6" i="19"/>
  <c r="J6" i="19"/>
  <c r="G22" i="19"/>
  <c r="K22" i="19"/>
  <c r="O22" i="19"/>
  <c r="I26" i="19"/>
  <c r="M26" i="19"/>
  <c r="J30" i="19"/>
  <c r="N30" i="19"/>
  <c r="I34" i="19"/>
  <c r="J38" i="19"/>
  <c r="L42" i="19"/>
  <c r="M46" i="19"/>
  <c r="H34" i="19"/>
  <c r="L34" i="19"/>
  <c r="I38" i="19"/>
  <c r="M38" i="19"/>
  <c r="G42" i="19"/>
  <c r="K42" i="19"/>
  <c r="O42" i="19"/>
  <c r="L46" i="19"/>
  <c r="I54" i="19"/>
  <c r="K14" i="19"/>
  <c r="I10" i="19"/>
  <c r="H18" i="19"/>
  <c r="P18" i="19"/>
  <c r="H26" i="19"/>
  <c r="FC6" i="22" s="1"/>
  <c r="FC10" i="22" s="1"/>
  <c r="I30" i="19"/>
  <c r="K6" i="19"/>
  <c r="L50" i="19"/>
  <c r="G10" i="19"/>
  <c r="O10" i="19"/>
  <c r="I14" i="19"/>
  <c r="J18" i="19"/>
  <c r="J22" i="19"/>
  <c r="L26" i="19"/>
  <c r="M30" i="19"/>
  <c r="G34" i="19"/>
  <c r="H38" i="19"/>
  <c r="J42" i="19"/>
  <c r="K46" i="19"/>
  <c r="AI50" i="19"/>
  <c r="M10" i="19"/>
  <c r="I6" i="19"/>
  <c r="LE7" i="22" l="1"/>
  <c r="LE11" i="22" s="1"/>
  <c r="LE14" i="22" s="1"/>
  <c r="LE6" i="22"/>
  <c r="LE10" i="22" s="1"/>
  <c r="LE13" i="22" s="1"/>
  <c r="LD7" i="22"/>
  <c r="LD11" i="22" s="1"/>
  <c r="LD14" i="22" s="1"/>
  <c r="LD6" i="22"/>
  <c r="LD10" i="22" s="1"/>
  <c r="LC7" i="22"/>
  <c r="LC11" i="22" s="1"/>
  <c r="LC14" i="22" s="1"/>
  <c r="LC6" i="22"/>
  <c r="LC10" i="22" s="1"/>
  <c r="LB7" i="22"/>
  <c r="LB11" i="22" s="1"/>
  <c r="LB14" i="22" s="1"/>
  <c r="LB6" i="22"/>
  <c r="LB10" i="22" s="1"/>
  <c r="JX7" i="22"/>
  <c r="JX11" i="22" s="1"/>
  <c r="JX14" i="22" s="1"/>
  <c r="JX6" i="22"/>
  <c r="JX10" i="22" s="1"/>
  <c r="JX13" i="22" s="1"/>
  <c r="JZ7" i="22"/>
  <c r="JZ11" i="22" s="1"/>
  <c r="JZ14" i="22" s="1"/>
  <c r="JZ6" i="22"/>
  <c r="JZ10" i="22" s="1"/>
  <c r="JZ13" i="22" s="1"/>
  <c r="JW7" i="22"/>
  <c r="JW11" i="22" s="1"/>
  <c r="JW14" i="22" s="1"/>
  <c r="JW6" i="22"/>
  <c r="JW10" i="22" s="1"/>
  <c r="JW13" i="22" s="1"/>
  <c r="JT7" i="22"/>
  <c r="JT11" i="22" s="1"/>
  <c r="JT6" i="22"/>
  <c r="JT10" i="22" s="1"/>
  <c r="JY7" i="22"/>
  <c r="JY11" i="22" s="1"/>
  <c r="JY14" i="22" s="1"/>
  <c r="JY6" i="22"/>
  <c r="JY10" i="22" s="1"/>
  <c r="JY13" i="22" s="1"/>
  <c r="KA7" i="22"/>
  <c r="KA11" i="22" s="1"/>
  <c r="KA14" i="22" s="1"/>
  <c r="KA6" i="22"/>
  <c r="KA10" i="22" s="1"/>
  <c r="KA13" i="22" s="1"/>
  <c r="KB7" i="22"/>
  <c r="KB11" i="22" s="1"/>
  <c r="KB14" i="22" s="1"/>
  <c r="KB6" i="22"/>
  <c r="KB10" i="22" s="1"/>
  <c r="KB13" i="22" s="1"/>
  <c r="JU7" i="22"/>
  <c r="JU11" i="22" s="1"/>
  <c r="JU14" i="22" s="1"/>
  <c r="JV7" i="22"/>
  <c r="JV11" i="22" s="1"/>
  <c r="JV14" i="22" s="1"/>
  <c r="FB6" i="22"/>
  <c r="FB10" i="22" s="1"/>
  <c r="FH7" i="22"/>
  <c r="FH11" i="22" s="1"/>
  <c r="FH6" i="22"/>
  <c r="FH10" i="22" s="1"/>
  <c r="FE7" i="22"/>
  <c r="FE11" i="22" s="1"/>
  <c r="FE6" i="22"/>
  <c r="FE10" i="22" s="1"/>
  <c r="FF7" i="22"/>
  <c r="FF11" i="22" s="1"/>
  <c r="FF6" i="22"/>
  <c r="FF10" i="22" s="1"/>
  <c r="FG7" i="22"/>
  <c r="FG11" i="22" s="1"/>
  <c r="FG6" i="22"/>
  <c r="FG10" i="22" s="1"/>
  <c r="FD7" i="22"/>
  <c r="FD11" i="22" s="1"/>
  <c r="FD6" i="22"/>
  <c r="FD10" i="22" s="1"/>
  <c r="FI7" i="22"/>
  <c r="FI11" i="22" s="1"/>
  <c r="FI6" i="22"/>
  <c r="FI10" i="22" s="1"/>
  <c r="FJ7" i="22"/>
  <c r="FJ11" i="22" s="1"/>
  <c r="FJ6" i="22"/>
  <c r="FJ10" i="22" s="1"/>
  <c r="FC7" i="22"/>
  <c r="FC11" i="22" s="1"/>
  <c r="FB7" i="22"/>
  <c r="FB11" i="22" s="1"/>
  <c r="L14" i="22"/>
  <c r="M9" i="22"/>
  <c r="EF5" i="22"/>
  <c r="GP5" i="22"/>
  <c r="IY5" i="22"/>
  <c r="LF5" i="22"/>
  <c r="MJ5" i="22"/>
  <c r="DC5" i="22"/>
  <c r="FK5" i="22"/>
  <c r="HT5" i="22"/>
  <c r="KC5" i="22"/>
  <c r="NL5" i="22"/>
  <c r="BW5" i="22"/>
  <c r="N5" i="22"/>
  <c r="L54" i="19"/>
  <c r="P6" i="19"/>
  <c r="P26" i="19"/>
  <c r="P30" i="19"/>
  <c r="N46" i="19"/>
  <c r="M50" i="19"/>
  <c r="C23" i="17"/>
  <c r="M23" i="17" s="1"/>
  <c r="D22" i="17"/>
  <c r="C25" i="15"/>
  <c r="M25" i="15" s="1"/>
  <c r="D24" i="15"/>
  <c r="C24" i="16"/>
  <c r="M24" i="16" s="1"/>
  <c r="D23" i="16"/>
  <c r="P42" i="19"/>
  <c r="P34" i="19"/>
  <c r="P38" i="19"/>
  <c r="C37" i="14"/>
  <c r="M37" i="14" s="1"/>
  <c r="D36" i="14"/>
  <c r="C37" i="13"/>
  <c r="M37" i="13" s="1"/>
  <c r="D36" i="13"/>
  <c r="C37" i="12"/>
  <c r="M37" i="12" s="1"/>
  <c r="D36" i="12"/>
  <c r="C37" i="11"/>
  <c r="M37" i="11" s="1"/>
  <c r="D36" i="11"/>
  <c r="P22" i="19"/>
  <c r="P14" i="19"/>
  <c r="C37" i="10"/>
  <c r="M37" i="10" s="1"/>
  <c r="D36" i="10"/>
  <c r="Q18" i="19"/>
  <c r="C37" i="9"/>
  <c r="M37" i="9" s="1"/>
  <c r="D36" i="9"/>
  <c r="C38" i="8"/>
  <c r="M38" i="8" s="1"/>
  <c r="D37" i="8"/>
  <c r="C37" i="7"/>
  <c r="M37" i="7" s="1"/>
  <c r="D36" i="7"/>
  <c r="C37" i="6"/>
  <c r="M37" i="6" s="1"/>
  <c r="D36" i="6"/>
  <c r="C37" i="2"/>
  <c r="D36" i="2"/>
  <c r="M46" i="6"/>
  <c r="N46" i="6"/>
  <c r="M26" i="6"/>
  <c r="N26" i="6"/>
  <c r="P66" i="17"/>
  <c r="O66" i="17"/>
  <c r="P65" i="17"/>
  <c r="O65" i="17"/>
  <c r="P64" i="17"/>
  <c r="O64" i="17"/>
  <c r="P63" i="17"/>
  <c r="O63" i="17"/>
  <c r="P62" i="17"/>
  <c r="O62" i="17"/>
  <c r="P61" i="17"/>
  <c r="O61" i="17"/>
  <c r="P60" i="17"/>
  <c r="O60" i="17"/>
  <c r="P59" i="17"/>
  <c r="O59" i="17"/>
  <c r="P58" i="17"/>
  <c r="O58" i="17"/>
  <c r="P57" i="17"/>
  <c r="O57" i="17"/>
  <c r="P56" i="17"/>
  <c r="O56" i="17"/>
  <c r="P46" i="17"/>
  <c r="O46" i="17"/>
  <c r="N46" i="17"/>
  <c r="M46" i="17"/>
  <c r="P45" i="17"/>
  <c r="O45" i="17"/>
  <c r="P44" i="17"/>
  <c r="O44" i="17"/>
  <c r="P43" i="17"/>
  <c r="O43" i="17"/>
  <c r="P42" i="17"/>
  <c r="O42" i="17"/>
  <c r="P41" i="17"/>
  <c r="O41" i="17"/>
  <c r="P40" i="17"/>
  <c r="O40" i="17"/>
  <c r="P39" i="17"/>
  <c r="O39" i="17"/>
  <c r="P38" i="17"/>
  <c r="O38" i="17"/>
  <c r="P37" i="17"/>
  <c r="O37" i="17"/>
  <c r="P36" i="17"/>
  <c r="O36" i="17"/>
  <c r="P26" i="17"/>
  <c r="O26" i="17"/>
  <c r="N26" i="17"/>
  <c r="M26" i="17"/>
  <c r="P25" i="17"/>
  <c r="O25" i="17"/>
  <c r="P24" i="17"/>
  <c r="O24" i="17"/>
  <c r="P23" i="17"/>
  <c r="O23" i="17"/>
  <c r="P22" i="17"/>
  <c r="O22" i="17"/>
  <c r="M22" i="17"/>
  <c r="P21" i="17"/>
  <c r="O21" i="17"/>
  <c r="M21" i="17"/>
  <c r="P20" i="17"/>
  <c r="O20" i="17"/>
  <c r="M20" i="17"/>
  <c r="P19" i="17"/>
  <c r="O19" i="17"/>
  <c r="M19" i="17"/>
  <c r="P18" i="17"/>
  <c r="O18" i="17"/>
  <c r="M18" i="17"/>
  <c r="P17" i="17"/>
  <c r="O17" i="17"/>
  <c r="M17" i="17"/>
  <c r="P16" i="17"/>
  <c r="O16" i="17"/>
  <c r="M16" i="17"/>
  <c r="S10" i="17"/>
  <c r="I10" i="17"/>
  <c r="S6" i="17"/>
  <c r="N7" i="17"/>
  <c r="I6" i="17"/>
  <c r="D7" i="17"/>
  <c r="N66" i="16"/>
  <c r="M66" i="16"/>
  <c r="N65" i="16"/>
  <c r="M65" i="16"/>
  <c r="N46" i="16"/>
  <c r="M46" i="16"/>
  <c r="N26" i="16"/>
  <c r="M26" i="16"/>
  <c r="M23" i="16"/>
  <c r="M22" i="16"/>
  <c r="M21" i="16"/>
  <c r="M20" i="16"/>
  <c r="M19" i="16"/>
  <c r="M18" i="16"/>
  <c r="M17" i="16"/>
  <c r="M16" i="16"/>
  <c r="S10" i="16"/>
  <c r="I10" i="16"/>
  <c r="S6" i="16"/>
  <c r="N7" i="16"/>
  <c r="I6" i="16"/>
  <c r="D7" i="16"/>
  <c r="N46" i="15"/>
  <c r="M46" i="15"/>
  <c r="N26" i="15"/>
  <c r="M26" i="15"/>
  <c r="M24" i="15"/>
  <c r="M23" i="15"/>
  <c r="M22" i="15"/>
  <c r="M21" i="15"/>
  <c r="M20" i="15"/>
  <c r="M19" i="15"/>
  <c r="M18" i="15"/>
  <c r="M17" i="15"/>
  <c r="M16" i="15"/>
  <c r="S10" i="15"/>
  <c r="I10" i="15"/>
  <c r="S6" i="15"/>
  <c r="N7" i="15"/>
  <c r="I6" i="15"/>
  <c r="D7" i="15"/>
  <c r="N46" i="14"/>
  <c r="M46" i="14"/>
  <c r="M36" i="14"/>
  <c r="N26" i="14"/>
  <c r="M26" i="14"/>
  <c r="M25" i="14"/>
  <c r="M24" i="14"/>
  <c r="M23" i="14"/>
  <c r="M22" i="14"/>
  <c r="M21" i="14"/>
  <c r="M20" i="14"/>
  <c r="M19" i="14"/>
  <c r="M18" i="14"/>
  <c r="M17" i="14"/>
  <c r="M16" i="14"/>
  <c r="S10" i="14"/>
  <c r="I10" i="14"/>
  <c r="S6" i="14"/>
  <c r="N7" i="14"/>
  <c r="I6" i="14"/>
  <c r="D7" i="14"/>
  <c r="N46" i="13"/>
  <c r="M46" i="13"/>
  <c r="M36" i="13"/>
  <c r="N26" i="13"/>
  <c r="M26" i="13"/>
  <c r="M25" i="13"/>
  <c r="M24" i="13"/>
  <c r="M23" i="13"/>
  <c r="M22" i="13"/>
  <c r="M21" i="13"/>
  <c r="M20" i="13"/>
  <c r="M19" i="13"/>
  <c r="M18" i="13"/>
  <c r="M17" i="13"/>
  <c r="M16" i="13"/>
  <c r="S10" i="13"/>
  <c r="I10" i="13"/>
  <c r="S6" i="13"/>
  <c r="N7" i="13"/>
  <c r="I6" i="13"/>
  <c r="D7" i="13"/>
  <c r="N46" i="12"/>
  <c r="M46" i="12"/>
  <c r="M36" i="12"/>
  <c r="N26" i="12"/>
  <c r="M26" i="12"/>
  <c r="M25" i="12"/>
  <c r="M24" i="12"/>
  <c r="M23" i="12"/>
  <c r="M22" i="12"/>
  <c r="M21" i="12"/>
  <c r="M20" i="12"/>
  <c r="M19" i="12"/>
  <c r="M18" i="12"/>
  <c r="M17" i="12"/>
  <c r="M16" i="12"/>
  <c r="S10" i="12"/>
  <c r="I10" i="12"/>
  <c r="S6" i="12"/>
  <c r="N7" i="12"/>
  <c r="I6" i="12"/>
  <c r="D7" i="12"/>
  <c r="N46" i="11"/>
  <c r="M46" i="11"/>
  <c r="M36" i="11"/>
  <c r="N26" i="11"/>
  <c r="M26" i="11"/>
  <c r="M25" i="11"/>
  <c r="M24" i="11"/>
  <c r="M23" i="11"/>
  <c r="M22" i="11"/>
  <c r="M21" i="11"/>
  <c r="M20" i="11"/>
  <c r="M19" i="11"/>
  <c r="M18" i="11"/>
  <c r="M17" i="11"/>
  <c r="M16" i="11"/>
  <c r="S10" i="11"/>
  <c r="I10" i="11"/>
  <c r="S6" i="11"/>
  <c r="N7" i="11"/>
  <c r="I6" i="11"/>
  <c r="D7" i="11"/>
  <c r="N46" i="10"/>
  <c r="M46" i="10"/>
  <c r="M36" i="10"/>
  <c r="N26" i="10"/>
  <c r="M26" i="10"/>
  <c r="M25" i="10"/>
  <c r="M24" i="10"/>
  <c r="M23" i="10"/>
  <c r="M22" i="10"/>
  <c r="M21" i="10"/>
  <c r="M20" i="10"/>
  <c r="M19" i="10"/>
  <c r="M18" i="10"/>
  <c r="M17" i="10"/>
  <c r="M16" i="10"/>
  <c r="S10" i="10"/>
  <c r="I10" i="10"/>
  <c r="S6" i="10"/>
  <c r="N7" i="10"/>
  <c r="I6" i="10"/>
  <c r="D7" i="10"/>
  <c r="N46" i="9"/>
  <c r="M46" i="9"/>
  <c r="M36" i="9"/>
  <c r="N26" i="9"/>
  <c r="M26" i="9"/>
  <c r="N25" i="9"/>
  <c r="M25" i="9"/>
  <c r="M24" i="9"/>
  <c r="M23" i="9"/>
  <c r="M22" i="9"/>
  <c r="M21" i="9"/>
  <c r="M20" i="9"/>
  <c r="M19" i="9"/>
  <c r="M18" i="9"/>
  <c r="M17" i="9"/>
  <c r="M16" i="9"/>
  <c r="S10" i="9"/>
  <c r="I10" i="9"/>
  <c r="S6" i="9"/>
  <c r="N7" i="9"/>
  <c r="I6" i="9"/>
  <c r="D7" i="9"/>
  <c r="N46" i="8"/>
  <c r="M46" i="8"/>
  <c r="M37" i="8"/>
  <c r="M36" i="8"/>
  <c r="N26" i="8"/>
  <c r="M26" i="8"/>
  <c r="M25" i="8"/>
  <c r="M24" i="8"/>
  <c r="M23" i="8"/>
  <c r="M22" i="8"/>
  <c r="M21" i="8"/>
  <c r="M20" i="8"/>
  <c r="M19" i="8"/>
  <c r="M18" i="8"/>
  <c r="M17" i="8"/>
  <c r="M16" i="8"/>
  <c r="S10" i="8"/>
  <c r="I10" i="8"/>
  <c r="S6" i="8"/>
  <c r="N7" i="8"/>
  <c r="I6" i="8"/>
  <c r="D7" i="8"/>
  <c r="N46" i="7"/>
  <c r="M46" i="7"/>
  <c r="M36" i="7"/>
  <c r="N26" i="7"/>
  <c r="M26" i="7"/>
  <c r="M25" i="7"/>
  <c r="M24" i="7"/>
  <c r="M23" i="7"/>
  <c r="M22" i="7"/>
  <c r="M21" i="7"/>
  <c r="M20" i="7"/>
  <c r="M19" i="7"/>
  <c r="M18" i="7"/>
  <c r="M17" i="7"/>
  <c r="M16" i="7"/>
  <c r="S10" i="7"/>
  <c r="I10" i="7"/>
  <c r="S6" i="7"/>
  <c r="N7" i="7"/>
  <c r="I6" i="7"/>
  <c r="D7" i="7"/>
  <c r="M36" i="6"/>
  <c r="M25" i="6"/>
  <c r="M24" i="6"/>
  <c r="M23" i="6"/>
  <c r="M22" i="6"/>
  <c r="M21" i="6"/>
  <c r="M20" i="6"/>
  <c r="M19" i="6"/>
  <c r="M18" i="6"/>
  <c r="M17" i="6"/>
  <c r="M16" i="6"/>
  <c r="S10" i="6"/>
  <c r="I10" i="6"/>
  <c r="N7" i="6"/>
  <c r="I6" i="6"/>
  <c r="D7" i="6"/>
  <c r="LF7" i="22" l="1"/>
  <c r="LF11" i="22" s="1"/>
  <c r="LF14" i="22" s="1"/>
  <c r="LF6" i="22"/>
  <c r="LF10" i="22" s="1"/>
  <c r="LF13" i="22" s="1"/>
  <c r="KC7" i="22"/>
  <c r="KC11" i="22" s="1"/>
  <c r="KC14" i="22" s="1"/>
  <c r="KC6" i="22"/>
  <c r="KC10" i="22" s="1"/>
  <c r="KC13" i="22" s="1"/>
  <c r="JT13" i="22"/>
  <c r="JT14" i="22"/>
  <c r="FK7" i="22"/>
  <c r="FK11" i="22" s="1"/>
  <c r="FK6" i="22"/>
  <c r="FK10" i="22" s="1"/>
  <c r="M14" i="22"/>
  <c r="M13" i="22"/>
  <c r="N9" i="22"/>
  <c r="N13" i="22" s="1"/>
  <c r="AT5" i="22"/>
  <c r="KD5" i="22"/>
  <c r="O5" i="22"/>
  <c r="FL5" i="22"/>
  <c r="GQ5" i="22"/>
  <c r="IZ5" i="22"/>
  <c r="HU5" i="22"/>
  <c r="DD5" i="22"/>
  <c r="LG5" i="22"/>
  <c r="BX5" i="22"/>
  <c r="EG5" i="22"/>
  <c r="MK5" i="22"/>
  <c r="NM5" i="22"/>
  <c r="O46" i="19"/>
  <c r="C36" i="15"/>
  <c r="D25" i="15"/>
  <c r="N50" i="19"/>
  <c r="M54" i="19"/>
  <c r="C25" i="16"/>
  <c r="D24" i="16"/>
  <c r="C24" i="17"/>
  <c r="D23" i="17"/>
  <c r="Q42" i="19"/>
  <c r="C38" i="14"/>
  <c r="D37" i="14"/>
  <c r="Q38" i="19"/>
  <c r="C38" i="13"/>
  <c r="D37" i="13"/>
  <c r="Q34" i="19"/>
  <c r="C38" i="12"/>
  <c r="D37" i="12"/>
  <c r="Q30" i="19"/>
  <c r="C38" i="11"/>
  <c r="D37" i="11"/>
  <c r="C38" i="10"/>
  <c r="D37" i="10"/>
  <c r="Q26" i="19"/>
  <c r="Q22" i="19"/>
  <c r="C38" i="9"/>
  <c r="D37" i="9"/>
  <c r="R18" i="19"/>
  <c r="C39" i="8"/>
  <c r="D38" i="8"/>
  <c r="Q14" i="19"/>
  <c r="C38" i="7"/>
  <c r="D37" i="7"/>
  <c r="Q10" i="19"/>
  <c r="C38" i="6"/>
  <c r="D37" i="6"/>
  <c r="C38" i="2"/>
  <c r="D37" i="2"/>
  <c r="Q6" i="19"/>
  <c r="LG7" i="22" l="1"/>
  <c r="LG11" i="22" s="1"/>
  <c r="LG14" i="22" s="1"/>
  <c r="LG6" i="22"/>
  <c r="LG10" i="22" s="1"/>
  <c r="LG13" i="22" s="1"/>
  <c r="KD7" i="22"/>
  <c r="KD11" i="22" s="1"/>
  <c r="KD14" i="22" s="1"/>
  <c r="KD6" i="22"/>
  <c r="KD10" i="22" s="1"/>
  <c r="FL7" i="22"/>
  <c r="FL11" i="22" s="1"/>
  <c r="FL6" i="22"/>
  <c r="FL10" i="22" s="1"/>
  <c r="N14" i="22"/>
  <c r="O9" i="22"/>
  <c r="O13" i="22" s="1"/>
  <c r="ML5" i="22"/>
  <c r="AU5" i="22"/>
  <c r="EH5" i="22"/>
  <c r="KE5" i="22"/>
  <c r="LH5" i="22"/>
  <c r="P5" i="22"/>
  <c r="FM5" i="22"/>
  <c r="BY5" i="22"/>
  <c r="DE5" i="22"/>
  <c r="GR5" i="22"/>
  <c r="JA5" i="22"/>
  <c r="NN5" i="22"/>
  <c r="HV5" i="22"/>
  <c r="N54" i="19"/>
  <c r="P46" i="19"/>
  <c r="C25" i="17"/>
  <c r="D24" i="17"/>
  <c r="M24" i="17"/>
  <c r="C37" i="15"/>
  <c r="D36" i="15"/>
  <c r="M36" i="15"/>
  <c r="O50" i="19"/>
  <c r="C36" i="16"/>
  <c r="D25" i="16"/>
  <c r="M25" i="16"/>
  <c r="R42" i="19"/>
  <c r="C39" i="14"/>
  <c r="D38" i="14"/>
  <c r="M38" i="14"/>
  <c r="R38" i="19"/>
  <c r="C39" i="13"/>
  <c r="D38" i="13"/>
  <c r="M38" i="13"/>
  <c r="R34" i="19"/>
  <c r="C39" i="12"/>
  <c r="D38" i="12"/>
  <c r="M38" i="12"/>
  <c r="R30" i="19"/>
  <c r="C39" i="11"/>
  <c r="D38" i="11"/>
  <c r="M38" i="11"/>
  <c r="R26" i="19"/>
  <c r="C39" i="10"/>
  <c r="D38" i="10"/>
  <c r="M38" i="10"/>
  <c r="R22" i="19"/>
  <c r="C39" i="9"/>
  <c r="D38" i="9"/>
  <c r="M38" i="9"/>
  <c r="S18" i="19"/>
  <c r="C40" i="8"/>
  <c r="D39" i="8"/>
  <c r="M39" i="8"/>
  <c r="R14" i="19"/>
  <c r="C39" i="7"/>
  <c r="D38" i="7"/>
  <c r="M38" i="7"/>
  <c r="R10" i="19"/>
  <c r="C39" i="6"/>
  <c r="D38" i="6"/>
  <c r="M38" i="6"/>
  <c r="R6" i="19"/>
  <c r="C39" i="2"/>
  <c r="M39" i="2" s="1"/>
  <c r="D38" i="2"/>
  <c r="M37" i="2"/>
  <c r="M38" i="2"/>
  <c r="M46" i="2"/>
  <c r="N46" i="2"/>
  <c r="M36" i="2"/>
  <c r="M17" i="2"/>
  <c r="M18" i="2"/>
  <c r="M19" i="2"/>
  <c r="M20" i="2"/>
  <c r="M21" i="2"/>
  <c r="M22" i="2"/>
  <c r="M23" i="2"/>
  <c r="M24" i="2"/>
  <c r="M25" i="2"/>
  <c r="M26" i="2"/>
  <c r="N26" i="2"/>
  <c r="LH7" i="22" l="1"/>
  <c r="LH11" i="22" s="1"/>
  <c r="LH6" i="22"/>
  <c r="LH10" i="22" s="1"/>
  <c r="KD13" i="22"/>
  <c r="KE7" i="22"/>
  <c r="KE11" i="22" s="1"/>
  <c r="KE14" i="22" s="1"/>
  <c r="KE6" i="22"/>
  <c r="KE10" i="22" s="1"/>
  <c r="KE13" i="22" s="1"/>
  <c r="FM7" i="22"/>
  <c r="FM11" i="22" s="1"/>
  <c r="FM6" i="22"/>
  <c r="FM10" i="22" s="1"/>
  <c r="O14" i="22"/>
  <c r="P9" i="22"/>
  <c r="P13" i="22" s="1"/>
  <c r="LI5" i="22"/>
  <c r="EI5" i="22"/>
  <c r="AV5" i="22"/>
  <c r="KF5" i="22"/>
  <c r="DF5" i="22"/>
  <c r="HW5" i="22"/>
  <c r="Q5" i="22"/>
  <c r="JB5" i="22"/>
  <c r="BZ5" i="22"/>
  <c r="GS5" i="22"/>
  <c r="MM5" i="22"/>
  <c r="NO5" i="22"/>
  <c r="M37" i="15"/>
  <c r="C38" i="15"/>
  <c r="D37" i="15"/>
  <c r="P50" i="19"/>
  <c r="O54" i="19"/>
  <c r="D36" i="16"/>
  <c r="M36" i="16"/>
  <c r="C37" i="16"/>
  <c r="Q46" i="19"/>
  <c r="C36" i="17"/>
  <c r="D25" i="17"/>
  <c r="M25" i="17"/>
  <c r="S42" i="19"/>
  <c r="C40" i="14"/>
  <c r="D39" i="14"/>
  <c r="M39" i="14"/>
  <c r="S38" i="19"/>
  <c r="C40" i="13"/>
  <c r="D39" i="13"/>
  <c r="M39" i="13"/>
  <c r="C40" i="12"/>
  <c r="D39" i="12"/>
  <c r="M39" i="12"/>
  <c r="S34" i="19"/>
  <c r="S30" i="19"/>
  <c r="C40" i="11"/>
  <c r="D39" i="11"/>
  <c r="M39" i="11"/>
  <c r="C40" i="10"/>
  <c r="D39" i="10"/>
  <c r="M39" i="10"/>
  <c r="C40" i="9"/>
  <c r="D39" i="9"/>
  <c r="M39" i="9"/>
  <c r="S22" i="19"/>
  <c r="T18" i="19"/>
  <c r="C41" i="8"/>
  <c r="D40" i="8"/>
  <c r="M40" i="8"/>
  <c r="S14" i="19"/>
  <c r="C40" i="7"/>
  <c r="D39" i="7"/>
  <c r="M39" i="7"/>
  <c r="S10" i="19"/>
  <c r="C40" i="6"/>
  <c r="D39" i="6"/>
  <c r="M39" i="6"/>
  <c r="S6" i="19"/>
  <c r="C40" i="2"/>
  <c r="D39" i="2"/>
  <c r="S10" i="2"/>
  <c r="S6" i="2"/>
  <c r="N7" i="2"/>
  <c r="I10" i="2"/>
  <c r="I6" i="2"/>
  <c r="D7" i="2"/>
  <c r="M64" i="16"/>
  <c r="LI7" i="22" l="1"/>
  <c r="LI11" i="22" s="1"/>
  <c r="LI6" i="22"/>
  <c r="LI10" i="22" s="1"/>
  <c r="KF7" i="22"/>
  <c r="KF11" i="22" s="1"/>
  <c r="KF14" i="22" s="1"/>
  <c r="KF6" i="22"/>
  <c r="KF10" i="22" s="1"/>
  <c r="P14" i="22"/>
  <c r="Q9" i="22"/>
  <c r="Q13" i="22" s="1"/>
  <c r="EJ5" i="22"/>
  <c r="JC5" i="22"/>
  <c r="MN5" i="22"/>
  <c r="DG5" i="22"/>
  <c r="HX5" i="22"/>
  <c r="KG5" i="22"/>
  <c r="LJ5" i="22"/>
  <c r="AW5" i="22"/>
  <c r="CA5" i="22"/>
  <c r="R5" i="22"/>
  <c r="GT5" i="22"/>
  <c r="NP5" i="22"/>
  <c r="Q50" i="19"/>
  <c r="R46" i="19"/>
  <c r="P54" i="19"/>
  <c r="M37" i="16"/>
  <c r="C38" i="16"/>
  <c r="D37" i="16"/>
  <c r="D38" i="15"/>
  <c r="M38" i="15"/>
  <c r="C39" i="15"/>
  <c r="D36" i="17"/>
  <c r="C37" i="17"/>
  <c r="M36" i="17"/>
  <c r="T42" i="19"/>
  <c r="C41" i="14"/>
  <c r="D40" i="14"/>
  <c r="M40" i="14"/>
  <c r="T38" i="19"/>
  <c r="C41" i="13"/>
  <c r="D40" i="13"/>
  <c r="M40" i="13"/>
  <c r="T34" i="19"/>
  <c r="C41" i="12"/>
  <c r="D40" i="12"/>
  <c r="M40" i="12"/>
  <c r="T30" i="19"/>
  <c r="C41" i="11"/>
  <c r="D40" i="11"/>
  <c r="M40" i="11"/>
  <c r="C41" i="10"/>
  <c r="D40" i="10"/>
  <c r="M40" i="10"/>
  <c r="T22" i="19"/>
  <c r="C41" i="9"/>
  <c r="D40" i="9"/>
  <c r="M40" i="9"/>
  <c r="U18" i="19"/>
  <c r="C42" i="8"/>
  <c r="D41" i="8"/>
  <c r="M41" i="8"/>
  <c r="T14" i="19"/>
  <c r="C41" i="7"/>
  <c r="D40" i="7"/>
  <c r="M40" i="7"/>
  <c r="T10" i="19"/>
  <c r="C41" i="6"/>
  <c r="D40" i="6"/>
  <c r="M40" i="6"/>
  <c r="T6" i="19"/>
  <c r="C41" i="2"/>
  <c r="D40" i="2"/>
  <c r="M40" i="2"/>
  <c r="D1" i="13"/>
  <c r="R1" i="14"/>
  <c r="LJ7" i="22" l="1"/>
  <c r="LJ11" i="22" s="1"/>
  <c r="LJ14" i="22" s="1"/>
  <c r="LJ6" i="22"/>
  <c r="LJ10" i="22" s="1"/>
  <c r="LJ13" i="22" s="1"/>
  <c r="KF13" i="22"/>
  <c r="KG7" i="22"/>
  <c r="KG11" i="22" s="1"/>
  <c r="KG14" i="22" s="1"/>
  <c r="KG6" i="22"/>
  <c r="KG10" i="22" s="1"/>
  <c r="KG13" i="22" s="1"/>
  <c r="Q14" i="22"/>
  <c r="R9" i="22"/>
  <c r="R14" i="22" s="1"/>
  <c r="MO5" i="22"/>
  <c r="CB5" i="22"/>
  <c r="DH5" i="22"/>
  <c r="AX5" i="22"/>
  <c r="HY5" i="22"/>
  <c r="NQ5" i="22"/>
  <c r="JD5" i="22"/>
  <c r="KH5" i="22"/>
  <c r="S5" i="22"/>
  <c r="EK5" i="22"/>
  <c r="GU5" i="22"/>
  <c r="LK5" i="22"/>
  <c r="D39" i="15"/>
  <c r="M39" i="15"/>
  <c r="C40" i="15"/>
  <c r="C39" i="16"/>
  <c r="D38" i="16"/>
  <c r="M38" i="16"/>
  <c r="M37" i="17"/>
  <c r="C38" i="17"/>
  <c r="D37" i="17"/>
  <c r="S46" i="19"/>
  <c r="Q54" i="19"/>
  <c r="R50" i="19"/>
  <c r="U42" i="19"/>
  <c r="C42" i="14"/>
  <c r="D41" i="14"/>
  <c r="M41" i="14"/>
  <c r="U38" i="19"/>
  <c r="C42" i="13"/>
  <c r="D41" i="13"/>
  <c r="M41" i="13"/>
  <c r="U34" i="19"/>
  <c r="C42" i="12"/>
  <c r="D41" i="12"/>
  <c r="M41" i="12"/>
  <c r="U30" i="19"/>
  <c r="C42" i="11"/>
  <c r="D41" i="11"/>
  <c r="M41" i="11"/>
  <c r="C42" i="10"/>
  <c r="D41" i="10"/>
  <c r="M41" i="10"/>
  <c r="U22" i="19"/>
  <c r="C42" i="9"/>
  <c r="D41" i="9"/>
  <c r="M41" i="9"/>
  <c r="V18" i="19"/>
  <c r="C43" i="8"/>
  <c r="D42" i="8"/>
  <c r="M42" i="8"/>
  <c r="U14" i="19"/>
  <c r="C42" i="7"/>
  <c r="D41" i="7"/>
  <c r="M41" i="7"/>
  <c r="U10" i="19"/>
  <c r="C42" i="6"/>
  <c r="D41" i="6"/>
  <c r="M41" i="6"/>
  <c r="U6" i="19"/>
  <c r="C42" i="2"/>
  <c r="D41" i="2"/>
  <c r="M41" i="2"/>
  <c r="R1" i="10"/>
  <c r="R1" i="13"/>
  <c r="R1" i="9"/>
  <c r="R1" i="16"/>
  <c r="R1" i="12"/>
  <c r="R1" i="8"/>
  <c r="R1" i="15"/>
  <c r="R1" i="7"/>
  <c r="R1" i="6"/>
  <c r="R1" i="11"/>
  <c r="R1" i="17"/>
  <c r="R1" i="2"/>
  <c r="E1" i="11"/>
  <c r="D1" i="17"/>
  <c r="D1" i="9"/>
  <c r="D1" i="16"/>
  <c r="D1" i="8"/>
  <c r="D1" i="7"/>
  <c r="D1" i="12"/>
  <c r="D1" i="15"/>
  <c r="D1" i="10"/>
  <c r="D1" i="2"/>
  <c r="D1" i="11"/>
  <c r="D1" i="6"/>
  <c r="D1" i="14"/>
  <c r="S1" i="2"/>
  <c r="S1" i="9"/>
  <c r="S1" i="13"/>
  <c r="S1" i="17"/>
  <c r="S1" i="16"/>
  <c r="S1" i="6"/>
  <c r="S1" i="10"/>
  <c r="S1" i="14"/>
  <c r="S1" i="8"/>
  <c r="S1" i="7"/>
  <c r="S1" i="11"/>
  <c r="S1" i="15"/>
  <c r="S1" i="12"/>
  <c r="N21" i="11"/>
  <c r="N16" i="14"/>
  <c r="N22" i="14"/>
  <c r="N18" i="14"/>
  <c r="N40" i="14"/>
  <c r="N25" i="15"/>
  <c r="N21" i="15"/>
  <c r="N17" i="15"/>
  <c r="N24" i="16"/>
  <c r="N20" i="16"/>
  <c r="N36" i="16"/>
  <c r="N24" i="17"/>
  <c r="N20" i="17"/>
  <c r="N36" i="17"/>
  <c r="N22" i="6"/>
  <c r="N16" i="9"/>
  <c r="N23" i="10"/>
  <c r="N36" i="6"/>
  <c r="N17" i="7"/>
  <c r="N39" i="7"/>
  <c r="N24" i="8"/>
  <c r="N38" i="8"/>
  <c r="N20" i="9"/>
  <c r="N19" i="10"/>
  <c r="N19" i="11"/>
  <c r="N25" i="12"/>
  <c r="N17" i="12"/>
  <c r="N19" i="13"/>
  <c r="N17" i="14"/>
  <c r="N16" i="6"/>
  <c r="N24" i="6"/>
  <c r="N23" i="7"/>
  <c r="N16" i="8"/>
  <c r="N18" i="8"/>
  <c r="N40" i="8"/>
  <c r="N18" i="9"/>
  <c r="N37" i="9"/>
  <c r="N21" i="10"/>
  <c r="N19" i="12"/>
  <c r="N38" i="12"/>
  <c r="N23" i="13"/>
  <c r="N37" i="13"/>
  <c r="N21" i="14"/>
  <c r="N20" i="15"/>
  <c r="N19" i="16"/>
  <c r="N23" i="17"/>
  <c r="N19" i="6"/>
  <c r="N23" i="6"/>
  <c r="N37" i="6"/>
  <c r="N18" i="7"/>
  <c r="N24" i="7"/>
  <c r="N36" i="7"/>
  <c r="N38" i="7"/>
  <c r="N23" i="8"/>
  <c r="N19" i="8"/>
  <c r="N41" i="8"/>
  <c r="N37" i="8"/>
  <c r="N17" i="9"/>
  <c r="N21" i="9"/>
  <c r="N36" i="9"/>
  <c r="N40" i="9"/>
  <c r="N22" i="10"/>
  <c r="N18" i="10"/>
  <c r="N37" i="10"/>
  <c r="N16" i="11"/>
  <c r="N22" i="11"/>
  <c r="N18" i="11"/>
  <c r="N40" i="11"/>
  <c r="N24" i="12"/>
  <c r="N20" i="12"/>
  <c r="N36" i="12"/>
  <c r="N40" i="12"/>
  <c r="N25" i="13"/>
  <c r="N17" i="13"/>
  <c r="N39" i="13"/>
  <c r="N23" i="14"/>
  <c r="N37" i="14"/>
  <c r="N22" i="15"/>
  <c r="N21" i="16"/>
  <c r="N25" i="17"/>
  <c r="N17" i="17"/>
  <c r="N39" i="12"/>
  <c r="N24" i="13"/>
  <c r="N20" i="13"/>
  <c r="N36" i="13"/>
  <c r="N38" i="13"/>
  <c r="N40" i="6"/>
  <c r="N25" i="7"/>
  <c r="N20" i="8"/>
  <c r="N24" i="9"/>
  <c r="N18" i="6"/>
  <c r="N21" i="7"/>
  <c r="N36" i="8"/>
  <c r="N39" i="9"/>
  <c r="N36" i="10"/>
  <c r="N38" i="10"/>
  <c r="N23" i="11"/>
  <c r="N37" i="11"/>
  <c r="N21" i="12"/>
  <c r="N25" i="14"/>
  <c r="N39" i="14"/>
  <c r="N20" i="6"/>
  <c r="N38" i="6"/>
  <c r="N20" i="7"/>
  <c r="N37" i="7"/>
  <c r="N22" i="8"/>
  <c r="N22" i="9"/>
  <c r="N16" i="10"/>
  <c r="N17" i="10"/>
  <c r="N40" i="10"/>
  <c r="N25" i="11"/>
  <c r="N17" i="11"/>
  <c r="N39" i="11"/>
  <c r="N23" i="12"/>
  <c r="N24" i="15"/>
  <c r="N36" i="15"/>
  <c r="N38" i="15"/>
  <c r="N23" i="16"/>
  <c r="N37" i="16"/>
  <c r="N19" i="17"/>
  <c r="N17" i="6"/>
  <c r="N21" i="6"/>
  <c r="N25" i="6"/>
  <c r="N39" i="6"/>
  <c r="N19" i="7"/>
  <c r="N22" i="7"/>
  <c r="N40" i="7"/>
  <c r="N25" i="8"/>
  <c r="N21" i="8"/>
  <c r="N17" i="8"/>
  <c r="N39" i="8"/>
  <c r="N19" i="9"/>
  <c r="N23" i="9"/>
  <c r="N38" i="9"/>
  <c r="N24" i="10"/>
  <c r="N20" i="10"/>
  <c r="N25" i="10"/>
  <c r="N39" i="10"/>
  <c r="N24" i="11"/>
  <c r="N20" i="11"/>
  <c r="N36" i="11"/>
  <c r="N38" i="11"/>
  <c r="N16" i="12"/>
  <c r="N22" i="12"/>
  <c r="N18" i="12"/>
  <c r="N21" i="13"/>
  <c r="N19" i="14"/>
  <c r="N16" i="15"/>
  <c r="N18" i="15"/>
  <c r="N25" i="16"/>
  <c r="N17" i="16"/>
  <c r="N21" i="17"/>
  <c r="N37" i="12"/>
  <c r="N16" i="13"/>
  <c r="N22" i="13"/>
  <c r="N18" i="13"/>
  <c r="N40" i="13"/>
  <c r="N24" i="14"/>
  <c r="N20" i="14"/>
  <c r="N36" i="14"/>
  <c r="N38" i="14"/>
  <c r="N23" i="15"/>
  <c r="N19" i="15"/>
  <c r="N37" i="15"/>
  <c r="N16" i="16"/>
  <c r="N22" i="16"/>
  <c r="N18" i="16"/>
  <c r="N16" i="17"/>
  <c r="N22" i="17"/>
  <c r="N18" i="17"/>
  <c r="N64" i="16"/>
  <c r="N39" i="2"/>
  <c r="N36" i="2"/>
  <c r="N38" i="2"/>
  <c r="N37" i="2"/>
  <c r="N40" i="2"/>
  <c r="N16" i="7"/>
  <c r="N20" i="2"/>
  <c r="N24" i="2"/>
  <c r="N16" i="2"/>
  <c r="N19" i="2"/>
  <c r="N23" i="2"/>
  <c r="N17" i="2"/>
  <c r="N18" i="2"/>
  <c r="N22" i="2"/>
  <c r="N21" i="2"/>
  <c r="N25" i="2"/>
  <c r="LK7" i="22" l="1"/>
  <c r="LK11" i="22" s="1"/>
  <c r="LK14" i="22" s="1"/>
  <c r="LK6" i="22"/>
  <c r="LK10" i="22" s="1"/>
  <c r="LK13" i="22" s="1"/>
  <c r="KH7" i="22"/>
  <c r="KH11" i="22" s="1"/>
  <c r="KH14" i="22" s="1"/>
  <c r="KH6" i="22"/>
  <c r="KH10" i="22" s="1"/>
  <c r="KH13" i="22" s="1"/>
  <c r="R13" i="22"/>
  <c r="S9" i="22"/>
  <c r="S13" i="22" s="1"/>
  <c r="AY5" i="22"/>
  <c r="MP5" i="22"/>
  <c r="DI5" i="22"/>
  <c r="KI5" i="22"/>
  <c r="FQ5" i="22"/>
  <c r="HZ5" i="22"/>
  <c r="NR5" i="22"/>
  <c r="LL5" i="22"/>
  <c r="CC5" i="22"/>
  <c r="JE5" i="22"/>
  <c r="T5" i="22"/>
  <c r="EL5" i="22"/>
  <c r="GV5" i="22"/>
  <c r="N37" i="17"/>
  <c r="N38" i="16"/>
  <c r="N39" i="15"/>
  <c r="N41" i="13"/>
  <c r="N42" i="8"/>
  <c r="N41" i="14"/>
  <c r="N41" i="2"/>
  <c r="N41" i="11"/>
  <c r="N41" i="10"/>
  <c r="N41" i="12"/>
  <c r="M39" i="16"/>
  <c r="C40" i="16"/>
  <c r="D39" i="16"/>
  <c r="D40" i="15"/>
  <c r="M40" i="15"/>
  <c r="C41" i="15"/>
  <c r="C39" i="17"/>
  <c r="D38" i="17"/>
  <c r="M38" i="17"/>
  <c r="R54" i="19"/>
  <c r="S50" i="19"/>
  <c r="T46" i="19"/>
  <c r="V42" i="19"/>
  <c r="C43" i="14"/>
  <c r="D42" i="14"/>
  <c r="M42" i="14"/>
  <c r="V38" i="19"/>
  <c r="C43" i="13"/>
  <c r="D42" i="13"/>
  <c r="M42" i="13"/>
  <c r="V34" i="19"/>
  <c r="C43" i="12"/>
  <c r="D42" i="12"/>
  <c r="M42" i="12"/>
  <c r="V30" i="19"/>
  <c r="C43" i="11"/>
  <c r="D42" i="11"/>
  <c r="M42" i="11"/>
  <c r="V26" i="19"/>
  <c r="C43" i="10"/>
  <c r="D42" i="10"/>
  <c r="M42" i="10"/>
  <c r="C43" i="9"/>
  <c r="D42" i="9"/>
  <c r="M42" i="9"/>
  <c r="V22" i="19"/>
  <c r="N41" i="9"/>
  <c r="W18" i="19"/>
  <c r="C44" i="8"/>
  <c r="D43" i="8"/>
  <c r="M43" i="8"/>
  <c r="V14" i="19"/>
  <c r="N41" i="7"/>
  <c r="C43" i="7"/>
  <c r="D42" i="7"/>
  <c r="M42" i="7"/>
  <c r="V10" i="19"/>
  <c r="N41" i="6"/>
  <c r="C43" i="6"/>
  <c r="D42" i="6"/>
  <c r="M42" i="6"/>
  <c r="V6" i="19"/>
  <c r="C43" i="2"/>
  <c r="D42" i="2"/>
  <c r="M42" i="2"/>
  <c r="E1" i="7"/>
  <c r="E1" i="2"/>
  <c r="E1" i="14"/>
  <c r="E1" i="8"/>
  <c r="E1" i="16"/>
  <c r="E1" i="13"/>
  <c r="E1" i="15"/>
  <c r="E1" i="17"/>
  <c r="E1" i="6"/>
  <c r="E1" i="10"/>
  <c r="E1" i="9"/>
  <c r="E1" i="12"/>
  <c r="LL7" i="22" l="1"/>
  <c r="LL11" i="22" s="1"/>
  <c r="LL14" i="22" s="1"/>
  <c r="LL6" i="22"/>
  <c r="LL10" i="22" s="1"/>
  <c r="LL13" i="22" s="1"/>
  <c r="KI7" i="22"/>
  <c r="KI11" i="22" s="1"/>
  <c r="KI14" i="22" s="1"/>
  <c r="KI6" i="22"/>
  <c r="KI10" i="22" s="1"/>
  <c r="KI13" i="22" s="1"/>
  <c r="FQ7" i="22"/>
  <c r="FQ11" i="22" s="1"/>
  <c r="FP11" i="22" s="1"/>
  <c r="FQ6" i="22"/>
  <c r="FQ10" i="22" s="1"/>
  <c r="S14" i="22"/>
  <c r="T9" i="22"/>
  <c r="T14" i="22" s="1"/>
  <c r="AZ5" i="22"/>
  <c r="GW5" i="22"/>
  <c r="CD5" i="22"/>
  <c r="NS5" i="22"/>
  <c r="LM5" i="22"/>
  <c r="DJ5" i="22"/>
  <c r="EM5" i="22"/>
  <c r="IA5" i="22"/>
  <c r="JF5" i="22"/>
  <c r="U5" i="22"/>
  <c r="FR5" i="22"/>
  <c r="KJ5" i="22"/>
  <c r="MQ5" i="22"/>
  <c r="U46" i="19"/>
  <c r="N40" i="15"/>
  <c r="C40" i="17"/>
  <c r="D39" i="17"/>
  <c r="M39" i="17"/>
  <c r="T50" i="19"/>
  <c r="N39" i="16"/>
  <c r="S54" i="19"/>
  <c r="N38" i="17"/>
  <c r="D41" i="15"/>
  <c r="M41" i="15"/>
  <c r="C42" i="15"/>
  <c r="C41" i="16"/>
  <c r="D40" i="16"/>
  <c r="M40" i="16"/>
  <c r="W42" i="19"/>
  <c r="N42" i="14"/>
  <c r="C44" i="14"/>
  <c r="D43" i="14"/>
  <c r="M43" i="14"/>
  <c r="W38" i="19"/>
  <c r="N42" i="13"/>
  <c r="C44" i="13"/>
  <c r="D43" i="13"/>
  <c r="M43" i="13"/>
  <c r="W34" i="19"/>
  <c r="N42" i="12"/>
  <c r="C44" i="12"/>
  <c r="D43" i="12"/>
  <c r="M43" i="12"/>
  <c r="W30" i="19"/>
  <c r="N42" i="11"/>
  <c r="C44" i="11"/>
  <c r="D43" i="11"/>
  <c r="M43" i="11"/>
  <c r="W26" i="19"/>
  <c r="N42" i="10"/>
  <c r="C44" i="10"/>
  <c r="D43" i="10"/>
  <c r="M43" i="10"/>
  <c r="W22" i="19"/>
  <c r="N42" i="9"/>
  <c r="C44" i="9"/>
  <c r="D43" i="9"/>
  <c r="M43" i="9"/>
  <c r="X18" i="19"/>
  <c r="N43" i="8"/>
  <c r="C45" i="8"/>
  <c r="D44" i="8"/>
  <c r="M44" i="8"/>
  <c r="C44" i="7"/>
  <c r="D43" i="7"/>
  <c r="M43" i="7"/>
  <c r="W14" i="19"/>
  <c r="N42" i="7"/>
  <c r="C44" i="6"/>
  <c r="D43" i="6"/>
  <c r="M43" i="6"/>
  <c r="W10" i="19"/>
  <c r="N42" i="6"/>
  <c r="W6" i="19"/>
  <c r="N42" i="2"/>
  <c r="C44" i="2"/>
  <c r="D43" i="2"/>
  <c r="M43" i="2"/>
  <c r="LM7" i="22" l="1"/>
  <c r="LM11" i="22" s="1"/>
  <c r="LM14" i="22" s="1"/>
  <c r="LM6" i="22"/>
  <c r="LM10" i="22" s="1"/>
  <c r="LM13" i="22" s="1"/>
  <c r="KJ7" i="22"/>
  <c r="KJ11" i="22" s="1"/>
  <c r="KJ14" i="22" s="1"/>
  <c r="KJ6" i="22"/>
  <c r="KJ10" i="22" s="1"/>
  <c r="KJ13" i="22" s="1"/>
  <c r="FN11" i="22"/>
  <c r="FO11" i="22"/>
  <c r="FO10" i="22"/>
  <c r="FP10" i="22"/>
  <c r="FN10" i="22"/>
  <c r="FR7" i="22"/>
  <c r="FR11" i="22" s="1"/>
  <c r="FR6" i="22"/>
  <c r="FR10" i="22" s="1"/>
  <c r="T13" i="22"/>
  <c r="U9" i="22"/>
  <c r="U13" i="22" s="1"/>
  <c r="GX5" i="22"/>
  <c r="MR5" i="22"/>
  <c r="LN5" i="22"/>
  <c r="NT5" i="22"/>
  <c r="CE5" i="22"/>
  <c r="EN5" i="22"/>
  <c r="JG5" i="22"/>
  <c r="BA5" i="22"/>
  <c r="V5" i="22"/>
  <c r="DK5" i="22"/>
  <c r="FS5" i="22"/>
  <c r="IB5" i="22"/>
  <c r="KK5" i="22"/>
  <c r="C43" i="15"/>
  <c r="D42" i="15"/>
  <c r="M42" i="15"/>
  <c r="M41" i="16"/>
  <c r="C42" i="16"/>
  <c r="D41" i="16"/>
  <c r="C41" i="17"/>
  <c r="D40" i="17"/>
  <c r="M40" i="17"/>
  <c r="U50" i="19"/>
  <c r="N40" i="16"/>
  <c r="N41" i="15"/>
  <c r="V46" i="19"/>
  <c r="T54" i="19"/>
  <c r="N39" i="17"/>
  <c r="C45" i="14"/>
  <c r="D44" i="14"/>
  <c r="M44" i="14"/>
  <c r="X42" i="19"/>
  <c r="N43" i="14"/>
  <c r="C45" i="13"/>
  <c r="D44" i="13"/>
  <c r="M44" i="13"/>
  <c r="X38" i="19"/>
  <c r="N43" i="13"/>
  <c r="C45" i="12"/>
  <c r="D44" i="12"/>
  <c r="M44" i="12"/>
  <c r="X34" i="19"/>
  <c r="N43" i="12"/>
  <c r="C45" i="11"/>
  <c r="D44" i="11"/>
  <c r="M44" i="11"/>
  <c r="X30" i="19"/>
  <c r="N43" i="11"/>
  <c r="C45" i="10"/>
  <c r="D44" i="10"/>
  <c r="M44" i="10"/>
  <c r="X26" i="19"/>
  <c r="N43" i="10"/>
  <c r="C45" i="9"/>
  <c r="D44" i="9"/>
  <c r="M44" i="9"/>
  <c r="X22" i="19"/>
  <c r="N43" i="9"/>
  <c r="C56" i="8"/>
  <c r="D45" i="8"/>
  <c r="M45" i="8"/>
  <c r="Y18" i="19"/>
  <c r="N44" i="8"/>
  <c r="X14" i="19"/>
  <c r="N43" i="7"/>
  <c r="C45" i="7"/>
  <c r="D44" i="7"/>
  <c r="M44" i="7"/>
  <c r="X10" i="19"/>
  <c r="N43" i="6"/>
  <c r="C45" i="6"/>
  <c r="D44" i="6"/>
  <c r="M44" i="6"/>
  <c r="X6" i="19"/>
  <c r="N43" i="2"/>
  <c r="C45" i="2"/>
  <c r="D44" i="2"/>
  <c r="M44" i="2"/>
  <c r="LN7" i="22" l="1"/>
  <c r="LN11" i="22" s="1"/>
  <c r="LN14" i="22" s="1"/>
  <c r="LN6" i="22"/>
  <c r="LN10" i="22" s="1"/>
  <c r="LN13" i="22" s="1"/>
  <c r="KK7" i="22"/>
  <c r="KK11" i="22" s="1"/>
  <c r="KK14" i="22" s="1"/>
  <c r="KK6" i="22"/>
  <c r="KK10" i="22" s="1"/>
  <c r="KK13" i="22" s="1"/>
  <c r="FS7" i="22"/>
  <c r="FS11" i="22" s="1"/>
  <c r="FS6" i="22"/>
  <c r="FS10" i="22" s="1"/>
  <c r="U14" i="22"/>
  <c r="V9" i="22"/>
  <c r="V13" i="22" s="1"/>
  <c r="GY5" i="22"/>
  <c r="MS5" i="22"/>
  <c r="W5" i="22"/>
  <c r="CF5" i="22"/>
  <c r="EO5" i="22"/>
  <c r="LO5" i="22"/>
  <c r="FT5" i="22"/>
  <c r="IC5" i="22"/>
  <c r="KL5" i="22"/>
  <c r="NU5" i="22"/>
  <c r="JH5" i="22"/>
  <c r="DL5" i="22"/>
  <c r="BB5" i="22"/>
  <c r="U54" i="19"/>
  <c r="N40" i="17"/>
  <c r="C42" i="17"/>
  <c r="D41" i="17"/>
  <c r="M41" i="17"/>
  <c r="V50" i="19"/>
  <c r="N41" i="16"/>
  <c r="W46" i="19"/>
  <c r="N42" i="15"/>
  <c r="M42" i="16"/>
  <c r="D42" i="16"/>
  <c r="C43" i="16"/>
  <c r="M43" i="15"/>
  <c r="D43" i="15"/>
  <c r="C44" i="15"/>
  <c r="C56" i="14"/>
  <c r="D45" i="14"/>
  <c r="M45" i="14"/>
  <c r="Y42" i="19"/>
  <c r="N44" i="14"/>
  <c r="Y38" i="19"/>
  <c r="N44" i="13"/>
  <c r="C56" i="13"/>
  <c r="D45" i="13"/>
  <c r="M45" i="13"/>
  <c r="Y34" i="19"/>
  <c r="N44" i="12"/>
  <c r="C56" i="12"/>
  <c r="D45" i="12"/>
  <c r="M45" i="12"/>
  <c r="C56" i="11"/>
  <c r="D45" i="11"/>
  <c r="M45" i="11"/>
  <c r="Y30" i="19"/>
  <c r="N44" i="11"/>
  <c r="Y26" i="19"/>
  <c r="N44" i="10"/>
  <c r="C56" i="10"/>
  <c r="D45" i="10"/>
  <c r="M45" i="10"/>
  <c r="Y22" i="19"/>
  <c r="N44" i="9"/>
  <c r="C56" i="9"/>
  <c r="D45" i="9"/>
  <c r="M45" i="9"/>
  <c r="Z18" i="19"/>
  <c r="N45" i="8"/>
  <c r="C57" i="8"/>
  <c r="D56" i="8"/>
  <c r="M56" i="8"/>
  <c r="C56" i="7"/>
  <c r="D45" i="7"/>
  <c r="M45" i="7"/>
  <c r="Y14" i="19"/>
  <c r="N44" i="7"/>
  <c r="C56" i="6"/>
  <c r="D45" i="6"/>
  <c r="M45" i="6"/>
  <c r="Y10" i="19"/>
  <c r="N44" i="6"/>
  <c r="Y6" i="19"/>
  <c r="N44" i="2"/>
  <c r="C56" i="2"/>
  <c r="D56" i="2" s="1"/>
  <c r="D45" i="2"/>
  <c r="M45" i="2"/>
  <c r="LO7" i="22" l="1"/>
  <c r="LO11" i="22" s="1"/>
  <c r="LO14" i="22" s="1"/>
  <c r="LO6" i="22"/>
  <c r="LO10" i="22" s="1"/>
  <c r="LO13" i="22" s="1"/>
  <c r="KL7" i="22"/>
  <c r="KL11" i="22" s="1"/>
  <c r="KL14" i="22" s="1"/>
  <c r="KL6" i="22"/>
  <c r="KL10" i="22" s="1"/>
  <c r="KL13" i="22" s="1"/>
  <c r="FT7" i="22"/>
  <c r="FT11" i="22" s="1"/>
  <c r="FT6" i="22"/>
  <c r="FT10" i="22" s="1"/>
  <c r="V14" i="22"/>
  <c r="W9" i="22"/>
  <c r="W13" i="22" s="1"/>
  <c r="CG5" i="22"/>
  <c r="GZ5" i="22"/>
  <c r="MT5" i="22"/>
  <c r="X5" i="22"/>
  <c r="EP5" i="22"/>
  <c r="JI5" i="22"/>
  <c r="LP5" i="22"/>
  <c r="NV5" i="22"/>
  <c r="Y5" i="22"/>
  <c r="BC5" i="22"/>
  <c r="KM5" i="22"/>
  <c r="DM5" i="22"/>
  <c r="FU5" i="22"/>
  <c r="ID5" i="22"/>
  <c r="M42" i="17"/>
  <c r="C43" i="17"/>
  <c r="D42" i="17"/>
  <c r="C44" i="16"/>
  <c r="D43" i="16"/>
  <c r="M43" i="16"/>
  <c r="M44" i="15"/>
  <c r="C45" i="15"/>
  <c r="D44" i="15"/>
  <c r="N42" i="16"/>
  <c r="W50" i="19"/>
  <c r="N43" i="15"/>
  <c r="X46" i="19"/>
  <c r="N41" i="17"/>
  <c r="V54" i="19"/>
  <c r="Z42" i="19"/>
  <c r="N45" i="14"/>
  <c r="C57" i="14"/>
  <c r="D56" i="14"/>
  <c r="M56" i="14"/>
  <c r="C57" i="13"/>
  <c r="D56" i="13"/>
  <c r="M56" i="13"/>
  <c r="Z38" i="19"/>
  <c r="N45" i="13"/>
  <c r="C57" i="12"/>
  <c r="D56" i="12"/>
  <c r="M56" i="12"/>
  <c r="Z34" i="19"/>
  <c r="N45" i="12"/>
  <c r="Z30" i="19"/>
  <c r="N45" i="11"/>
  <c r="C57" i="11"/>
  <c r="D56" i="11"/>
  <c r="M56" i="11"/>
  <c r="C57" i="10"/>
  <c r="D56" i="10"/>
  <c r="M56" i="10"/>
  <c r="Z26" i="19"/>
  <c r="N45" i="10"/>
  <c r="C57" i="9"/>
  <c r="D56" i="9"/>
  <c r="M56" i="9"/>
  <c r="Z22" i="19"/>
  <c r="N45" i="9"/>
  <c r="C58" i="8"/>
  <c r="D57" i="8"/>
  <c r="M57" i="8"/>
  <c r="AA18" i="19"/>
  <c r="N56" i="8"/>
  <c r="Z14" i="19"/>
  <c r="N45" i="7"/>
  <c r="C57" i="7"/>
  <c r="D56" i="7"/>
  <c r="M56" i="7"/>
  <c r="Z10" i="19"/>
  <c r="N45" i="6"/>
  <c r="C57" i="6"/>
  <c r="D56" i="6"/>
  <c r="M56" i="6"/>
  <c r="AA6" i="19"/>
  <c r="N56" i="2"/>
  <c r="Z6" i="19"/>
  <c r="N45" i="2"/>
  <c r="C57" i="2"/>
  <c r="D57" i="2" s="1"/>
  <c r="M56" i="2"/>
  <c r="LP7" i="22" l="1"/>
  <c r="LP11" i="22" s="1"/>
  <c r="LP6" i="22"/>
  <c r="LP10" i="22" s="1"/>
  <c r="KM7" i="22"/>
  <c r="KM11" i="22" s="1"/>
  <c r="KM14" i="22" s="1"/>
  <c r="KM6" i="22"/>
  <c r="KM10" i="22" s="1"/>
  <c r="KM13" i="22" s="1"/>
  <c r="FU7" i="22"/>
  <c r="FU11" i="22" s="1"/>
  <c r="FU6" i="22"/>
  <c r="FU10" i="22" s="1"/>
  <c r="W14" i="22"/>
  <c r="X9" i="22"/>
  <c r="Y9" i="22" s="1"/>
  <c r="Y13" i="22" s="1"/>
  <c r="BD5" i="22"/>
  <c r="NW5" i="22"/>
  <c r="EQ5" i="22"/>
  <c r="CH5" i="22"/>
  <c r="LQ5" i="22"/>
  <c r="MU5" i="22"/>
  <c r="Z5" i="22"/>
  <c r="KN5" i="22"/>
  <c r="JJ5" i="22"/>
  <c r="HA5" i="22"/>
  <c r="DN5" i="22"/>
  <c r="FV5" i="22"/>
  <c r="IE5" i="22"/>
  <c r="N42" i="17"/>
  <c r="W54" i="19"/>
  <c r="M45" i="15"/>
  <c r="C56" i="15"/>
  <c r="D45" i="15"/>
  <c r="D44" i="16"/>
  <c r="M44" i="16"/>
  <c r="C45" i="16"/>
  <c r="C44" i="17"/>
  <c r="M43" i="17"/>
  <c r="D43" i="17"/>
  <c r="N44" i="15"/>
  <c r="Y46" i="19"/>
  <c r="X50" i="19"/>
  <c r="N43" i="16"/>
  <c r="AA42" i="19"/>
  <c r="N56" i="14"/>
  <c r="C58" i="14"/>
  <c r="D57" i="14"/>
  <c r="M57" i="14"/>
  <c r="AA38" i="19"/>
  <c r="N56" i="13"/>
  <c r="C58" i="13"/>
  <c r="D57" i="13"/>
  <c r="M57" i="13"/>
  <c r="AA34" i="19"/>
  <c r="N56" i="12"/>
  <c r="C58" i="12"/>
  <c r="D57" i="12"/>
  <c r="M57" i="12"/>
  <c r="AA30" i="19"/>
  <c r="N56" i="11"/>
  <c r="C58" i="11"/>
  <c r="D57" i="11"/>
  <c r="M57" i="11"/>
  <c r="AA26" i="19"/>
  <c r="N56" i="10"/>
  <c r="C58" i="10"/>
  <c r="D57" i="10"/>
  <c r="M57" i="10"/>
  <c r="AA22" i="19"/>
  <c r="N56" i="9"/>
  <c r="C58" i="9"/>
  <c r="D57" i="9"/>
  <c r="M57" i="9"/>
  <c r="AB18" i="19"/>
  <c r="N57" i="8"/>
  <c r="C59" i="8"/>
  <c r="D58" i="8"/>
  <c r="M58" i="8"/>
  <c r="C58" i="7"/>
  <c r="D57" i="7"/>
  <c r="M57" i="7"/>
  <c r="AA14" i="19"/>
  <c r="N56" i="7"/>
  <c r="C58" i="6"/>
  <c r="D57" i="6"/>
  <c r="M57" i="6"/>
  <c r="AA10" i="19"/>
  <c r="N56" i="6"/>
  <c r="AB6" i="19"/>
  <c r="N57" i="2"/>
  <c r="C58" i="2"/>
  <c r="D58" i="2" s="1"/>
  <c r="M57" i="2"/>
  <c r="LQ7" i="22" l="1"/>
  <c r="LQ11" i="22" s="1"/>
  <c r="LQ6" i="22"/>
  <c r="LQ10" i="22" s="1"/>
  <c r="KN7" i="22"/>
  <c r="KN11" i="22" s="1"/>
  <c r="KN14" i="22" s="1"/>
  <c r="KN6" i="22"/>
  <c r="KN10" i="22" s="1"/>
  <c r="KN13" i="22" s="1"/>
  <c r="FV7" i="22"/>
  <c r="FV11" i="22" s="1"/>
  <c r="FV6" i="22"/>
  <c r="FV10" i="22" s="1"/>
  <c r="X14" i="22"/>
  <c r="X13" i="22"/>
  <c r="Y14" i="22"/>
  <c r="Z9" i="22"/>
  <c r="Z13" i="22" s="1"/>
  <c r="ER5" i="22"/>
  <c r="JK5" i="22"/>
  <c r="AA5" i="22"/>
  <c r="BE5" i="22"/>
  <c r="NX5" i="22"/>
  <c r="DO5" i="22"/>
  <c r="KO5" i="22"/>
  <c r="KV5" i="22" s="1"/>
  <c r="HB5" i="22"/>
  <c r="FW5" i="22"/>
  <c r="IF5" i="22"/>
  <c r="MV5" i="22"/>
  <c r="CI5" i="22"/>
  <c r="LR5" i="22"/>
  <c r="N44" i="16"/>
  <c r="Y50" i="19"/>
  <c r="C45" i="17"/>
  <c r="M44" i="17"/>
  <c r="D44" i="17"/>
  <c r="N45" i="15"/>
  <c r="Z46" i="19"/>
  <c r="N43" i="17"/>
  <c r="X54" i="19"/>
  <c r="C56" i="16"/>
  <c r="D45" i="16"/>
  <c r="M45" i="16"/>
  <c r="C57" i="15"/>
  <c r="D56" i="15"/>
  <c r="M56" i="15"/>
  <c r="C59" i="14"/>
  <c r="D58" i="14"/>
  <c r="M58" i="14"/>
  <c r="AB42" i="19"/>
  <c r="N57" i="14"/>
  <c r="C59" i="13"/>
  <c r="D58" i="13"/>
  <c r="M58" i="13"/>
  <c r="AB38" i="19"/>
  <c r="N57" i="13"/>
  <c r="C59" i="12"/>
  <c r="D58" i="12"/>
  <c r="M58" i="12"/>
  <c r="AB34" i="19"/>
  <c r="N57" i="12"/>
  <c r="C59" i="11"/>
  <c r="D58" i="11"/>
  <c r="M58" i="11"/>
  <c r="AB30" i="19"/>
  <c r="N57" i="11"/>
  <c r="C59" i="10"/>
  <c r="D58" i="10"/>
  <c r="M58" i="10"/>
  <c r="AB26" i="19"/>
  <c r="N57" i="10"/>
  <c r="C59" i="9"/>
  <c r="D58" i="9"/>
  <c r="M58" i="9"/>
  <c r="AB22" i="19"/>
  <c r="N57" i="9"/>
  <c r="C60" i="8"/>
  <c r="D59" i="8"/>
  <c r="M59" i="8"/>
  <c r="AC18" i="19"/>
  <c r="N58" i="8"/>
  <c r="AB14" i="19"/>
  <c r="N57" i="7"/>
  <c r="C59" i="7"/>
  <c r="D58" i="7"/>
  <c r="M58" i="7"/>
  <c r="AB10" i="19"/>
  <c r="N57" i="6"/>
  <c r="C59" i="6"/>
  <c r="D58" i="6"/>
  <c r="M58" i="6"/>
  <c r="AC6" i="19"/>
  <c r="N58" i="2"/>
  <c r="C59" i="2"/>
  <c r="D59" i="2" s="1"/>
  <c r="M58" i="2"/>
  <c r="LR7" i="22" l="1"/>
  <c r="LR11" i="22" s="1"/>
  <c r="LR14" i="22" s="1"/>
  <c r="LR6" i="22"/>
  <c r="LR10" i="22" s="1"/>
  <c r="LR13" i="22" s="1"/>
  <c r="KO7" i="22"/>
  <c r="KO11" i="22" s="1"/>
  <c r="KO14" i="22" s="1"/>
  <c r="KO6" i="22"/>
  <c r="KO10" i="22" s="1"/>
  <c r="KO13" i="22" s="1"/>
  <c r="FW7" i="22"/>
  <c r="FW11" i="22" s="1"/>
  <c r="FW6" i="22"/>
  <c r="FW10" i="22" s="1"/>
  <c r="Z14" i="22"/>
  <c r="AA9" i="22"/>
  <c r="AA13" i="22" s="1"/>
  <c r="CJ5" i="22"/>
  <c r="AB5" i="22"/>
  <c r="FX5" i="22"/>
  <c r="IG5" i="22"/>
  <c r="KP5" i="22"/>
  <c r="KW5" i="22" s="1"/>
  <c r="LS5" i="22"/>
  <c r="DP5" i="22"/>
  <c r="BF5" i="22"/>
  <c r="ES5" i="22"/>
  <c r="HC5" i="22"/>
  <c r="JL5" i="22"/>
  <c r="MW5" i="22"/>
  <c r="NY5" i="22"/>
  <c r="M57" i="15"/>
  <c r="C58" i="15"/>
  <c r="D57" i="15"/>
  <c r="M45" i="17"/>
  <c r="C56" i="17"/>
  <c r="D45" i="17"/>
  <c r="Z50" i="19"/>
  <c r="N45" i="16"/>
  <c r="Y54" i="19"/>
  <c r="N44" i="17"/>
  <c r="AA46" i="19"/>
  <c r="N56" i="15"/>
  <c r="D56" i="16"/>
  <c r="M56" i="16"/>
  <c r="C57" i="16"/>
  <c r="AC42" i="19"/>
  <c r="N58" i="14"/>
  <c r="C60" i="14"/>
  <c r="D59" i="14"/>
  <c r="M59" i="14"/>
  <c r="AC38" i="19"/>
  <c r="N58" i="13"/>
  <c r="C60" i="13"/>
  <c r="D59" i="13"/>
  <c r="M59" i="13"/>
  <c r="AC34" i="19"/>
  <c r="N58" i="12"/>
  <c r="C60" i="12"/>
  <c r="D59" i="12"/>
  <c r="M59" i="12"/>
  <c r="AC30" i="19"/>
  <c r="N58" i="11"/>
  <c r="C60" i="11"/>
  <c r="D59" i="11"/>
  <c r="M59" i="11"/>
  <c r="AC26" i="19"/>
  <c r="N58" i="10"/>
  <c r="C60" i="10"/>
  <c r="D59" i="10"/>
  <c r="M59" i="10"/>
  <c r="AC22" i="19"/>
  <c r="N58" i="9"/>
  <c r="C60" i="9"/>
  <c r="D59" i="9"/>
  <c r="M59" i="9"/>
  <c r="AD18" i="19"/>
  <c r="N59" i="8"/>
  <c r="C61" i="8"/>
  <c r="D60" i="8"/>
  <c r="M60" i="8"/>
  <c r="C60" i="7"/>
  <c r="D59" i="7"/>
  <c r="M59" i="7"/>
  <c r="AC14" i="19"/>
  <c r="N58" i="7"/>
  <c r="C60" i="6"/>
  <c r="D59" i="6"/>
  <c r="M59" i="6"/>
  <c r="AC10" i="19"/>
  <c r="N58" i="6"/>
  <c r="AD6" i="19"/>
  <c r="N59" i="2"/>
  <c r="C60" i="2"/>
  <c r="D60" i="2" s="1"/>
  <c r="M59" i="2"/>
  <c r="LS7" i="22" l="1"/>
  <c r="LS11" i="22" s="1"/>
  <c r="LS14" i="22" s="1"/>
  <c r="LS6" i="22"/>
  <c r="LS10" i="22" s="1"/>
  <c r="LS13" i="22" s="1"/>
  <c r="KP7" i="22"/>
  <c r="KP11" i="22" s="1"/>
  <c r="KP14" i="22" s="1"/>
  <c r="KP6" i="22"/>
  <c r="KP10" i="22" s="1"/>
  <c r="KP13" i="22" s="1"/>
  <c r="FX7" i="22"/>
  <c r="FX11" i="22" s="1"/>
  <c r="FX6" i="22"/>
  <c r="FX10" i="22" s="1"/>
  <c r="AA14" i="22"/>
  <c r="AB9" i="22"/>
  <c r="AB14" i="22" s="1"/>
  <c r="MX5" i="22"/>
  <c r="DQ5" i="22"/>
  <c r="FY5" i="22"/>
  <c r="IH5" i="22"/>
  <c r="KQ5" i="22"/>
  <c r="KX5" i="22" s="1"/>
  <c r="LT5" i="22"/>
  <c r="AC5" i="22"/>
  <c r="CK5" i="22"/>
  <c r="BG5" i="22"/>
  <c r="NZ5" i="22"/>
  <c r="ET5" i="22"/>
  <c r="HD5" i="22"/>
  <c r="JM5" i="22"/>
  <c r="AB46" i="19"/>
  <c r="N57" i="15"/>
  <c r="AA50" i="19"/>
  <c r="N56" i="16"/>
  <c r="C58" i="16"/>
  <c r="D57" i="16"/>
  <c r="M57" i="16"/>
  <c r="N45" i="17"/>
  <c r="Z54" i="19"/>
  <c r="M58" i="15"/>
  <c r="C59" i="15"/>
  <c r="D58" i="15"/>
  <c r="C57" i="17"/>
  <c r="M56" i="17"/>
  <c r="D56" i="17"/>
  <c r="C61" i="14"/>
  <c r="D60" i="14"/>
  <c r="M60" i="14"/>
  <c r="AD42" i="19"/>
  <c r="N59" i="14"/>
  <c r="AD38" i="19"/>
  <c r="N59" i="13"/>
  <c r="C61" i="13"/>
  <c r="D60" i="13"/>
  <c r="M60" i="13"/>
  <c r="C61" i="12"/>
  <c r="D60" i="12"/>
  <c r="M60" i="12"/>
  <c r="AD34" i="19"/>
  <c r="N59" i="12"/>
  <c r="C61" i="11"/>
  <c r="D60" i="11"/>
  <c r="M60" i="11"/>
  <c r="AD30" i="19"/>
  <c r="N59" i="11"/>
  <c r="C61" i="10"/>
  <c r="D60" i="10"/>
  <c r="M60" i="10"/>
  <c r="AD26" i="19"/>
  <c r="N59" i="10"/>
  <c r="C61" i="9"/>
  <c r="D60" i="9"/>
  <c r="M60" i="9"/>
  <c r="AD22" i="19"/>
  <c r="N59" i="9"/>
  <c r="C62" i="8"/>
  <c r="D61" i="8"/>
  <c r="M61" i="8"/>
  <c r="AE18" i="19"/>
  <c r="N60" i="8"/>
  <c r="AD14" i="19"/>
  <c r="N59" i="7"/>
  <c r="C61" i="7"/>
  <c r="D60" i="7"/>
  <c r="M60" i="7"/>
  <c r="AD10" i="19"/>
  <c r="N59" i="6"/>
  <c r="C61" i="6"/>
  <c r="D60" i="6"/>
  <c r="M60" i="6"/>
  <c r="AE6" i="19"/>
  <c r="N60" i="2"/>
  <c r="C61" i="2"/>
  <c r="D61" i="2" s="1"/>
  <c r="M60" i="2"/>
  <c r="LT7" i="22" l="1"/>
  <c r="LT11" i="22" s="1"/>
  <c r="LT14" i="22" s="1"/>
  <c r="LT6" i="22"/>
  <c r="LT10" i="22" s="1"/>
  <c r="LT13" i="22" s="1"/>
  <c r="KQ7" i="22"/>
  <c r="KQ11" i="22" s="1"/>
  <c r="KQ14" i="22" s="1"/>
  <c r="KQ6" i="22"/>
  <c r="KQ10" i="22" s="1"/>
  <c r="KQ13" i="22" s="1"/>
  <c r="FY7" i="22"/>
  <c r="FY11" i="22" s="1"/>
  <c r="FY6" i="22"/>
  <c r="FY10" i="22" s="1"/>
  <c r="AB13" i="22"/>
  <c r="AC9" i="22"/>
  <c r="AC14" i="22" s="1"/>
  <c r="BH5" i="22"/>
  <c r="LU5" i="22"/>
  <c r="EU5" i="22"/>
  <c r="HE5" i="22"/>
  <c r="OA5" i="22"/>
  <c r="JN5" i="22"/>
  <c r="CL5" i="22"/>
  <c r="AD5" i="22"/>
  <c r="DR5" i="22"/>
  <c r="FZ5" i="22"/>
  <c r="II5" i="22"/>
  <c r="KR5" i="22"/>
  <c r="KY5" i="22" s="1"/>
  <c r="MY5" i="22"/>
  <c r="AB50" i="19"/>
  <c r="N57" i="16"/>
  <c r="N58" i="15"/>
  <c r="AC46" i="19"/>
  <c r="D58" i="16"/>
  <c r="M58" i="16"/>
  <c r="C59" i="16"/>
  <c r="M57" i="17"/>
  <c r="C58" i="17"/>
  <c r="D57" i="17"/>
  <c r="AA54" i="19"/>
  <c r="N56" i="17"/>
  <c r="M59" i="15"/>
  <c r="C60" i="15"/>
  <c r="D59" i="15"/>
  <c r="AE42" i="19"/>
  <c r="N60" i="14"/>
  <c r="C62" i="14"/>
  <c r="D61" i="14"/>
  <c r="M61" i="14"/>
  <c r="C62" i="13"/>
  <c r="D61" i="13"/>
  <c r="M61" i="13"/>
  <c r="AE38" i="19"/>
  <c r="N60" i="13"/>
  <c r="AE34" i="19"/>
  <c r="N60" i="12"/>
  <c r="C62" i="12"/>
  <c r="D61" i="12"/>
  <c r="M61" i="12"/>
  <c r="AE30" i="19"/>
  <c r="N60" i="11"/>
  <c r="C62" i="11"/>
  <c r="D61" i="11"/>
  <c r="M61" i="11"/>
  <c r="AE26" i="19"/>
  <c r="N60" i="10"/>
  <c r="C62" i="10"/>
  <c r="D61" i="10"/>
  <c r="M61" i="10"/>
  <c r="AE22" i="19"/>
  <c r="N60" i="9"/>
  <c r="C62" i="9"/>
  <c r="D61" i="9"/>
  <c r="M61" i="9"/>
  <c r="AF18" i="19"/>
  <c r="N61" i="8"/>
  <c r="C63" i="8"/>
  <c r="D62" i="8"/>
  <c r="M62" i="8"/>
  <c r="AE14" i="19"/>
  <c r="N60" i="7"/>
  <c r="C62" i="7"/>
  <c r="D61" i="7"/>
  <c r="M61" i="7"/>
  <c r="C62" i="6"/>
  <c r="D61" i="6"/>
  <c r="M61" i="6"/>
  <c r="AE10" i="19"/>
  <c r="N60" i="6"/>
  <c r="AF6" i="19"/>
  <c r="N61" i="2"/>
  <c r="C62" i="2"/>
  <c r="D62" i="2" s="1"/>
  <c r="M61" i="2"/>
  <c r="LU7" i="22" l="1"/>
  <c r="LU11" i="22" s="1"/>
  <c r="LU14" i="22" s="1"/>
  <c r="LU6" i="22"/>
  <c r="LU10" i="22" s="1"/>
  <c r="LU13" i="22" s="1"/>
  <c r="KR7" i="22"/>
  <c r="KR11" i="22" s="1"/>
  <c r="KR14" i="22" s="1"/>
  <c r="KR6" i="22"/>
  <c r="KR10" i="22" s="1"/>
  <c r="KR13" i="22" s="1"/>
  <c r="FZ7" i="22"/>
  <c r="FZ11" i="22" s="1"/>
  <c r="FZ6" i="22"/>
  <c r="FZ10" i="22" s="1"/>
  <c r="AC13" i="22"/>
  <c r="AD9" i="22"/>
  <c r="AD13" i="22" s="1"/>
  <c r="GA5" i="22"/>
  <c r="MZ5" i="22"/>
  <c r="JO5" i="22"/>
  <c r="LV5" i="22"/>
  <c r="IJ5" i="22"/>
  <c r="CM5" i="22"/>
  <c r="EV5" i="22"/>
  <c r="HF5" i="22"/>
  <c r="DS5" i="22"/>
  <c r="KS5" i="22"/>
  <c r="AE5" i="22"/>
  <c r="BI5" i="22"/>
  <c r="OB5" i="22"/>
  <c r="C59" i="17"/>
  <c r="D58" i="17"/>
  <c r="M58" i="17"/>
  <c r="AC50" i="19"/>
  <c r="N58" i="16"/>
  <c r="N57" i="17"/>
  <c r="AB54" i="19"/>
  <c r="N59" i="15"/>
  <c r="AD46" i="19"/>
  <c r="M60" i="15"/>
  <c r="C61" i="15"/>
  <c r="D60" i="15"/>
  <c r="C60" i="16"/>
  <c r="D59" i="16"/>
  <c r="M59" i="16"/>
  <c r="AF42" i="19"/>
  <c r="N61" i="14"/>
  <c r="C63" i="14"/>
  <c r="D62" i="14"/>
  <c r="M62" i="14"/>
  <c r="AF38" i="19"/>
  <c r="N61" i="13"/>
  <c r="C63" i="13"/>
  <c r="D62" i="13"/>
  <c r="M62" i="13"/>
  <c r="C63" i="12"/>
  <c r="D62" i="12"/>
  <c r="M62" i="12"/>
  <c r="AF34" i="19"/>
  <c r="N61" i="12"/>
  <c r="AF30" i="19"/>
  <c r="N61" i="11"/>
  <c r="C63" i="11"/>
  <c r="D62" i="11"/>
  <c r="M62" i="11"/>
  <c r="C63" i="10"/>
  <c r="D62" i="10"/>
  <c r="M62" i="10"/>
  <c r="AF26" i="19"/>
  <c r="N61" i="10"/>
  <c r="C63" i="9"/>
  <c r="D62" i="9"/>
  <c r="M62" i="9"/>
  <c r="AF22" i="19"/>
  <c r="N61" i="9"/>
  <c r="C64" i="8"/>
  <c r="D63" i="8"/>
  <c r="M63" i="8"/>
  <c r="AG18" i="19"/>
  <c r="N62" i="8"/>
  <c r="AF14" i="19"/>
  <c r="N61" i="7"/>
  <c r="C63" i="7"/>
  <c r="D62" i="7"/>
  <c r="M62" i="7"/>
  <c r="AF10" i="19"/>
  <c r="N61" i="6"/>
  <c r="C63" i="6"/>
  <c r="D62" i="6"/>
  <c r="M62" i="6"/>
  <c r="AG6" i="19"/>
  <c r="N62" i="2"/>
  <c r="C63" i="2"/>
  <c r="D63" i="2" s="1"/>
  <c r="M62" i="2"/>
  <c r="LV7" i="22" l="1"/>
  <c r="LV11" i="22" s="1"/>
  <c r="LV14" i="22" s="1"/>
  <c r="LV6" i="22"/>
  <c r="LV10" i="22" s="1"/>
  <c r="LV13" i="22" s="1"/>
  <c r="KS7" i="22"/>
  <c r="KS11" i="22" s="1"/>
  <c r="KS14" i="22" s="1"/>
  <c r="KS6" i="22"/>
  <c r="KS10" i="22" s="1"/>
  <c r="KS13" i="22" s="1"/>
  <c r="GA7" i="22"/>
  <c r="GA11" i="22" s="1"/>
  <c r="GA6" i="22"/>
  <c r="GA10" i="22" s="1"/>
  <c r="AD14" i="22"/>
  <c r="KZ5" i="22"/>
  <c r="AE9" i="22"/>
  <c r="AE14" i="22" s="1"/>
  <c r="BJ5" i="22"/>
  <c r="KT5" i="22"/>
  <c r="LA5" i="22" s="1"/>
  <c r="LW5" i="22"/>
  <c r="EW5" i="22"/>
  <c r="OC5" i="22"/>
  <c r="CN5" i="22"/>
  <c r="JP5" i="22"/>
  <c r="HG5" i="22"/>
  <c r="NA5" i="22"/>
  <c r="AF5" i="22"/>
  <c r="DT5" i="22"/>
  <c r="GB5" i="22"/>
  <c r="IK5" i="22"/>
  <c r="D60" i="16"/>
  <c r="C61" i="16"/>
  <c r="M60" i="16"/>
  <c r="N60" i="15"/>
  <c r="AE46" i="19"/>
  <c r="M61" i="15"/>
  <c r="C62" i="15"/>
  <c r="D61" i="15"/>
  <c r="AC54" i="19"/>
  <c r="N58" i="17"/>
  <c r="AD50" i="19"/>
  <c r="N59" i="16"/>
  <c r="M59" i="17"/>
  <c r="D59" i="17"/>
  <c r="C60" i="17"/>
  <c r="C64" i="14"/>
  <c r="D63" i="14"/>
  <c r="M63" i="14"/>
  <c r="AG42" i="19"/>
  <c r="N62" i="14"/>
  <c r="C64" i="13"/>
  <c r="D63" i="13"/>
  <c r="M63" i="13"/>
  <c r="AG38" i="19"/>
  <c r="N62" i="13"/>
  <c r="AG34" i="19"/>
  <c r="N62" i="12"/>
  <c r="C64" i="12"/>
  <c r="D63" i="12"/>
  <c r="M63" i="12"/>
  <c r="C64" i="11"/>
  <c r="D63" i="11"/>
  <c r="M63" i="11"/>
  <c r="AG30" i="19"/>
  <c r="N62" i="11"/>
  <c r="AG26" i="19"/>
  <c r="N62" i="10"/>
  <c r="C64" i="10"/>
  <c r="D63" i="10"/>
  <c r="M63" i="10"/>
  <c r="C64" i="9"/>
  <c r="D63" i="9"/>
  <c r="M63" i="9"/>
  <c r="AG22" i="19"/>
  <c r="N62" i="9"/>
  <c r="AH18" i="19"/>
  <c r="N63" i="8"/>
  <c r="C65" i="8"/>
  <c r="D64" i="8"/>
  <c r="M64" i="8"/>
  <c r="C64" i="7"/>
  <c r="D63" i="7"/>
  <c r="M63" i="7"/>
  <c r="AG14" i="19"/>
  <c r="N62" i="7"/>
  <c r="C64" i="6"/>
  <c r="D63" i="6"/>
  <c r="M63" i="6"/>
  <c r="AG10" i="19"/>
  <c r="N62" i="6"/>
  <c r="AH6" i="19"/>
  <c r="N63" i="2"/>
  <c r="C64" i="2"/>
  <c r="D64" i="2" s="1"/>
  <c r="M63" i="2"/>
  <c r="LW7" i="22" l="1"/>
  <c r="LW11" i="22" s="1"/>
  <c r="LW14" i="22" s="1"/>
  <c r="LW6" i="22"/>
  <c r="LW10" i="22" s="1"/>
  <c r="LW13" i="22" s="1"/>
  <c r="KT7" i="22"/>
  <c r="KT11" i="22" s="1"/>
  <c r="KT14" i="22" s="1"/>
  <c r="KT6" i="22"/>
  <c r="KT10" i="22" s="1"/>
  <c r="KT13" i="22" s="1"/>
  <c r="GB7" i="22"/>
  <c r="GB11" i="22" s="1"/>
  <c r="GB6" i="22"/>
  <c r="GB10" i="22" s="1"/>
  <c r="AE13" i="22"/>
  <c r="AF9" i="22"/>
  <c r="AF14" i="22" s="1"/>
  <c r="DU5" i="22"/>
  <c r="EX5" i="22"/>
  <c r="HH5" i="22"/>
  <c r="JQ5" i="22"/>
  <c r="GC5" i="22"/>
  <c r="OD5" i="22"/>
  <c r="LX5" i="22"/>
  <c r="NB5" i="22"/>
  <c r="IL5" i="22"/>
  <c r="CO5" i="22"/>
  <c r="AG5" i="22"/>
  <c r="BK5" i="22"/>
  <c r="KU5" i="22"/>
  <c r="W53" i="22" s="1"/>
  <c r="C63" i="15"/>
  <c r="D62" i="15"/>
  <c r="M62" i="15"/>
  <c r="M60" i="17"/>
  <c r="C61" i="17"/>
  <c r="D60" i="17"/>
  <c r="C62" i="16"/>
  <c r="D61" i="16"/>
  <c r="M61" i="16"/>
  <c r="N59" i="17"/>
  <c r="AD54" i="19"/>
  <c r="N61" i="15"/>
  <c r="AF46" i="19"/>
  <c r="AE50" i="19"/>
  <c r="N60" i="16"/>
  <c r="AH42" i="19"/>
  <c r="N63" i="14"/>
  <c r="C65" i="14"/>
  <c r="D64" i="14"/>
  <c r="N64" i="14" s="1"/>
  <c r="M64" i="14"/>
  <c r="AH38" i="19"/>
  <c r="N63" i="13"/>
  <c r="C65" i="13"/>
  <c r="D64" i="13"/>
  <c r="M64" i="13"/>
  <c r="C65" i="12"/>
  <c r="D64" i="12"/>
  <c r="M64" i="12"/>
  <c r="AH34" i="19"/>
  <c r="N63" i="12"/>
  <c r="AH30" i="19"/>
  <c r="N63" i="11"/>
  <c r="C65" i="11"/>
  <c r="D64" i="11"/>
  <c r="M64" i="11"/>
  <c r="C65" i="10"/>
  <c r="D64" i="10"/>
  <c r="M64" i="10"/>
  <c r="AH26" i="19"/>
  <c r="N63" i="10"/>
  <c r="AH22" i="19"/>
  <c r="N63" i="9"/>
  <c r="C65" i="9"/>
  <c r="D64" i="9"/>
  <c r="M64" i="9"/>
  <c r="C66" i="8"/>
  <c r="D65" i="8"/>
  <c r="M65" i="8"/>
  <c r="AI18" i="19"/>
  <c r="N64" i="8"/>
  <c r="AH14" i="19"/>
  <c r="N63" i="7"/>
  <c r="C65" i="7"/>
  <c r="D64" i="7"/>
  <c r="M64" i="7"/>
  <c r="AH10" i="19"/>
  <c r="N63" i="6"/>
  <c r="C65" i="6"/>
  <c r="D64" i="6"/>
  <c r="M64" i="6"/>
  <c r="AI6" i="19"/>
  <c r="N64" i="2"/>
  <c r="C65" i="2"/>
  <c r="D65" i="2" s="1"/>
  <c r="M64" i="2"/>
  <c r="LX7" i="22" l="1"/>
  <c r="LX11" i="22" s="1"/>
  <c r="LX14" i="22" s="1"/>
  <c r="LX6" i="22"/>
  <c r="LX10" i="22" s="1"/>
  <c r="LX13" i="22" s="1"/>
  <c r="KU7" i="22"/>
  <c r="KU11" i="22" s="1"/>
  <c r="KU14" i="22" s="1"/>
  <c r="KU6" i="22"/>
  <c r="KU10" i="22" s="1"/>
  <c r="GC7" i="22"/>
  <c r="GC11" i="22" s="1"/>
  <c r="GC6" i="22"/>
  <c r="GC10" i="22" s="1"/>
  <c r="AF13" i="22"/>
  <c r="AG9" i="22"/>
  <c r="AG14" i="22" s="1"/>
  <c r="W54" i="22"/>
  <c r="DV5" i="22"/>
  <c r="NC5" i="22"/>
  <c r="BL5" i="22"/>
  <c r="GD5" i="22"/>
  <c r="OE5" i="22"/>
  <c r="LY5" i="22"/>
  <c r="AH5" i="22"/>
  <c r="IM5" i="22"/>
  <c r="CP5" i="22"/>
  <c r="EY5" i="22"/>
  <c r="HI5" i="22"/>
  <c r="JR5" i="22"/>
  <c r="AF50" i="19"/>
  <c r="N61" i="16"/>
  <c r="M62" i="16"/>
  <c r="C63" i="16"/>
  <c r="D62" i="16"/>
  <c r="AG46" i="19"/>
  <c r="N62" i="15"/>
  <c r="N60" i="17"/>
  <c r="AE54" i="19"/>
  <c r="M61" i="17"/>
  <c r="D61" i="17"/>
  <c r="C62" i="17"/>
  <c r="C64" i="15"/>
  <c r="D63" i="15"/>
  <c r="M63" i="15"/>
  <c r="C66" i="14"/>
  <c r="D65" i="14"/>
  <c r="N65" i="14" s="1"/>
  <c r="M65" i="14"/>
  <c r="C66" i="13"/>
  <c r="D65" i="13"/>
  <c r="M65" i="13"/>
  <c r="AI38" i="19"/>
  <c r="N64" i="13"/>
  <c r="AI34" i="19"/>
  <c r="N64" i="12"/>
  <c r="C66" i="12"/>
  <c r="D65" i="12"/>
  <c r="M65" i="12"/>
  <c r="C66" i="11"/>
  <c r="D65" i="11"/>
  <c r="M65" i="11"/>
  <c r="AI30" i="19"/>
  <c r="N64" i="11"/>
  <c r="AI26" i="19"/>
  <c r="N64" i="10"/>
  <c r="C66" i="10"/>
  <c r="D65" i="10"/>
  <c r="M65" i="10"/>
  <c r="C66" i="9"/>
  <c r="D65" i="9"/>
  <c r="M65" i="9"/>
  <c r="AI22" i="19"/>
  <c r="N64" i="9"/>
  <c r="AJ18" i="19"/>
  <c r="N65" i="8"/>
  <c r="D66" i="8"/>
  <c r="N66" i="8" s="1"/>
  <c r="M66" i="8"/>
  <c r="C66" i="7"/>
  <c r="D65" i="7"/>
  <c r="M65" i="7"/>
  <c r="AI14" i="19"/>
  <c r="N64" i="7"/>
  <c r="C66" i="6"/>
  <c r="D65" i="6"/>
  <c r="M65" i="6"/>
  <c r="AI10" i="19"/>
  <c r="N64" i="6"/>
  <c r="AJ6" i="19"/>
  <c r="N65" i="2"/>
  <c r="C66" i="2"/>
  <c r="M65" i="2"/>
  <c r="KY11" i="22" l="1"/>
  <c r="KY14" i="22" s="1"/>
  <c r="LY7" i="22"/>
  <c r="LY11" i="22" s="1"/>
  <c r="LY14" i="22" s="1"/>
  <c r="LY6" i="22"/>
  <c r="LY10" i="22" s="1"/>
  <c r="LY13" i="22" s="1"/>
  <c r="LA11" i="22"/>
  <c r="LA14" i="22" s="1"/>
  <c r="KX11" i="22"/>
  <c r="KX14" i="22" s="1"/>
  <c r="KZ11" i="22"/>
  <c r="KZ14" i="22" s="1"/>
  <c r="KV11" i="22"/>
  <c r="KV14" i="22" s="1"/>
  <c r="KW11" i="22"/>
  <c r="KW14" i="22" s="1"/>
  <c r="KU13" i="22"/>
  <c r="KZ10" i="22"/>
  <c r="KV10" i="22"/>
  <c r="LA10" i="22"/>
  <c r="KW10" i="22"/>
  <c r="KY10" i="22"/>
  <c r="KX10" i="22"/>
  <c r="GD7" i="22"/>
  <c r="GD11" i="22" s="1"/>
  <c r="GD6" i="22"/>
  <c r="GD10" i="22" s="1"/>
  <c r="AG13" i="22"/>
  <c r="K53" i="22"/>
  <c r="K54" i="22"/>
  <c r="AH9" i="22"/>
  <c r="AH13" i="22" s="1"/>
  <c r="JS5" i="22"/>
  <c r="CQ5" i="22"/>
  <c r="OF5" i="22"/>
  <c r="ND5" i="22"/>
  <c r="HJ5" i="22"/>
  <c r="LZ5" i="22"/>
  <c r="EZ5" i="22"/>
  <c r="BM5" i="22"/>
  <c r="GE5" i="22"/>
  <c r="IN5" i="22"/>
  <c r="C63" i="17"/>
  <c r="D62" i="17"/>
  <c r="M62" i="17"/>
  <c r="AF54" i="19"/>
  <c r="N61" i="17"/>
  <c r="N62" i="16"/>
  <c r="AG50" i="19"/>
  <c r="M64" i="15"/>
  <c r="D64" i="15"/>
  <c r="C65" i="15"/>
  <c r="AH46" i="19"/>
  <c r="N63" i="15"/>
  <c r="D63" i="16"/>
  <c r="M63" i="16"/>
  <c r="D66" i="14"/>
  <c r="N66" i="14" s="1"/>
  <c r="M66" i="14"/>
  <c r="AJ38" i="19"/>
  <c r="N65" i="13"/>
  <c r="D66" i="13"/>
  <c r="N66" i="13" s="1"/>
  <c r="M66" i="13"/>
  <c r="D66" i="12"/>
  <c r="M66" i="12"/>
  <c r="AJ34" i="19"/>
  <c r="N65" i="12"/>
  <c r="AJ30" i="19"/>
  <c r="N65" i="11"/>
  <c r="D66" i="11"/>
  <c r="N66" i="11" s="1"/>
  <c r="M66" i="11"/>
  <c r="D66" i="10"/>
  <c r="M66" i="10"/>
  <c r="AJ26" i="19"/>
  <c r="N65" i="10"/>
  <c r="AJ22" i="19"/>
  <c r="N65" i="9"/>
  <c r="D66" i="9"/>
  <c r="M66" i="9"/>
  <c r="AJ14" i="19"/>
  <c r="N65" i="7"/>
  <c r="D66" i="7"/>
  <c r="M66" i="7"/>
  <c r="AJ10" i="19"/>
  <c r="N65" i="6"/>
  <c r="D66" i="6"/>
  <c r="N66" i="6" s="1"/>
  <c r="M66" i="6"/>
  <c r="M66" i="2"/>
  <c r="D66" i="2"/>
  <c r="LZ7" i="22" l="1"/>
  <c r="LZ11" i="22" s="1"/>
  <c r="LZ14" i="22" s="1"/>
  <c r="LZ6" i="22"/>
  <c r="LZ10" i="22" s="1"/>
  <c r="LZ13" i="22" s="1"/>
  <c r="W42" i="22"/>
  <c r="W45" i="22"/>
  <c r="W39" i="22"/>
  <c r="W64" i="22" s="1"/>
  <c r="W67" i="22" s="1"/>
  <c r="AL44" i="19" s="1"/>
  <c r="AO44" i="19" s="1"/>
  <c r="AN44" i="19" s="1"/>
  <c r="AQ44" i="19" s="1"/>
  <c r="W38" i="22"/>
  <c r="W44" i="22"/>
  <c r="W41" i="22"/>
  <c r="W60" i="22"/>
  <c r="W57" i="22"/>
  <c r="GE7" i="22"/>
  <c r="GE11" i="22" s="1"/>
  <c r="GE6" i="22"/>
  <c r="GE10" i="22" s="1"/>
  <c r="AH14" i="22"/>
  <c r="U54" i="22"/>
  <c r="U53" i="22"/>
  <c r="Q53" i="22"/>
  <c r="Q54" i="22"/>
  <c r="G53" i="22"/>
  <c r="G54" i="22"/>
  <c r="AI5" i="22"/>
  <c r="CR5" i="22"/>
  <c r="NE5" i="22"/>
  <c r="IO5" i="22"/>
  <c r="GF5" i="22"/>
  <c r="MA5" i="22"/>
  <c r="FA5" i="22"/>
  <c r="OG5" i="22"/>
  <c r="C66" i="15"/>
  <c r="D65" i="15"/>
  <c r="M65" i="15"/>
  <c r="AI46" i="19"/>
  <c r="N64" i="15"/>
  <c r="AH50" i="19"/>
  <c r="N63" i="16"/>
  <c r="AG54" i="19"/>
  <c r="N62" i="17"/>
  <c r="M63" i="17"/>
  <c r="C64" i="17"/>
  <c r="D63" i="17"/>
  <c r="AK34" i="19"/>
  <c r="N66" i="12"/>
  <c r="AK26" i="19"/>
  <c r="N66" i="10"/>
  <c r="AK22" i="19"/>
  <c r="N66" i="9"/>
  <c r="AK14" i="19"/>
  <c r="N66" i="7"/>
  <c r="AK6" i="19"/>
  <c r="N66" i="2"/>
  <c r="W50" i="22" l="1"/>
  <c r="W51" i="22"/>
  <c r="W70" i="22" s="1"/>
  <c r="W74" i="22" s="1"/>
  <c r="MA7" i="22"/>
  <c r="MA11" i="22" s="1"/>
  <c r="MA14" i="22" s="1"/>
  <c r="MA6" i="22"/>
  <c r="MA10" i="22" s="1"/>
  <c r="GF7" i="22"/>
  <c r="GF11" i="22" s="1"/>
  <c r="O39" i="22" s="1"/>
  <c r="GF6" i="22"/>
  <c r="GF10" i="22" s="1"/>
  <c r="AA53" i="22"/>
  <c r="AA54" i="22"/>
  <c r="S53" i="22"/>
  <c r="S54" i="22"/>
  <c r="O54" i="22"/>
  <c r="O53" i="22"/>
  <c r="M54" i="22"/>
  <c r="M53" i="22"/>
  <c r="I54" i="22"/>
  <c r="I53" i="22"/>
  <c r="E54" i="22"/>
  <c r="E53" i="22"/>
  <c r="AI9" i="22"/>
  <c r="AJ9" i="22" s="1"/>
  <c r="MB5" i="22"/>
  <c r="OH5" i="22"/>
  <c r="N63" i="17"/>
  <c r="AH54" i="19"/>
  <c r="N65" i="15"/>
  <c r="AJ46" i="19"/>
  <c r="M64" i="17"/>
  <c r="C65" i="17"/>
  <c r="D64" i="17"/>
  <c r="D66" i="15"/>
  <c r="M66" i="15"/>
  <c r="MB7" i="22" l="1"/>
  <c r="MB11" i="22" s="1"/>
  <c r="MB14" i="22" s="1"/>
  <c r="MB6" i="22"/>
  <c r="MB10" i="22" s="1"/>
  <c r="MB13" i="22" s="1"/>
  <c r="MA13" i="22"/>
  <c r="O42" i="22"/>
  <c r="O45" i="22"/>
  <c r="O44" i="22"/>
  <c r="O41" i="22"/>
  <c r="O38" i="22"/>
  <c r="AJ13" i="22"/>
  <c r="AJ14" i="22"/>
  <c r="AI14" i="22"/>
  <c r="AK9" i="22"/>
  <c r="AI13" i="22"/>
  <c r="E59" i="22" s="1"/>
  <c r="MC5" i="22"/>
  <c r="OI5" i="22"/>
  <c r="M65" i="17"/>
  <c r="D65" i="17"/>
  <c r="C66" i="17"/>
  <c r="N66" i="15"/>
  <c r="AK46" i="19"/>
  <c r="AI54" i="19"/>
  <c r="N64" i="17"/>
  <c r="O51" i="22" l="1"/>
  <c r="MC7" i="22"/>
  <c r="MC11" i="22" s="1"/>
  <c r="MC14" i="22" s="1"/>
  <c r="MC6" i="22"/>
  <c r="MC10" i="22" s="1"/>
  <c r="O50" i="22"/>
  <c r="AL9" i="22"/>
  <c r="AK14" i="22"/>
  <c r="AK13" i="22"/>
  <c r="E57" i="22"/>
  <c r="E60" i="22"/>
  <c r="E56" i="22"/>
  <c r="Y54" i="22"/>
  <c r="Y53" i="22"/>
  <c r="OJ5" i="22"/>
  <c r="D66" i="17"/>
  <c r="M66" i="17"/>
  <c r="AJ54" i="19"/>
  <c r="N65" i="17"/>
  <c r="Y42" i="22" l="1"/>
  <c r="OM11" i="22"/>
  <c r="Y39" i="22"/>
  <c r="Y45" i="22"/>
  <c r="MC13" i="22"/>
  <c r="Y38" i="22"/>
  <c r="Y41" i="22"/>
  <c r="Y44" i="22"/>
  <c r="OM10" i="22"/>
  <c r="AM9" i="22"/>
  <c r="AL13" i="22"/>
  <c r="AL14" i="22"/>
  <c r="E64" i="22"/>
  <c r="E67" i="22" s="1"/>
  <c r="E70" i="22"/>
  <c r="E63" i="22"/>
  <c r="E66" i="22" s="1"/>
  <c r="E69" i="22"/>
  <c r="OK5" i="22"/>
  <c r="AK54" i="19"/>
  <c r="N66" i="17"/>
  <c r="U70" i="19" l="1"/>
  <c r="Y51" i="22"/>
  <c r="Y70" i="22" s="1"/>
  <c r="Y50" i="22"/>
  <c r="AN9" i="22"/>
  <c r="AN14" i="22" s="1"/>
  <c r="AM13" i="22"/>
  <c r="AM14" i="22"/>
  <c r="E74" i="22"/>
  <c r="E73" i="22"/>
  <c r="AC53" i="22"/>
  <c r="AC54" i="22"/>
  <c r="AO9" i="22" l="1"/>
  <c r="AO14" i="22" s="1"/>
  <c r="AN13" i="22"/>
  <c r="AP9" i="22" l="1"/>
  <c r="AO13" i="22"/>
  <c r="AQ9" i="22" l="1"/>
  <c r="AP13" i="22"/>
  <c r="AP14" i="22"/>
  <c r="AR9" i="22" l="1"/>
  <c r="AQ13" i="22"/>
  <c r="AQ14" i="22"/>
  <c r="AS9" i="22" l="1"/>
  <c r="AR13" i="22"/>
  <c r="AR14" i="22"/>
  <c r="AT9" i="22" l="1"/>
  <c r="AS14" i="22"/>
  <c r="AS13" i="22"/>
  <c r="AU9" i="22" l="1"/>
  <c r="AT14" i="22"/>
  <c r="AT13" i="22"/>
  <c r="AV9" i="22" l="1"/>
  <c r="AU14" i="22"/>
  <c r="AU13" i="22"/>
  <c r="AW9" i="22" l="1"/>
  <c r="AV13" i="22"/>
  <c r="AV14" i="22"/>
  <c r="AW13" i="22" l="1"/>
  <c r="AW14" i="22"/>
  <c r="AX9" i="22"/>
  <c r="AY9" i="22" l="1"/>
  <c r="AX13" i="22"/>
  <c r="AX14" i="22"/>
  <c r="AY13" i="22" l="1"/>
  <c r="AY14" i="22"/>
  <c r="AZ9" i="22"/>
  <c r="BA9" i="22" l="1"/>
  <c r="AZ13" i="22"/>
  <c r="AZ14" i="22"/>
  <c r="BB9" i="22" l="1"/>
  <c r="BA13" i="22"/>
  <c r="BA14" i="22"/>
  <c r="BC9" i="22" l="1"/>
  <c r="BB13" i="22"/>
  <c r="BB14" i="22"/>
  <c r="BD9" i="22" l="1"/>
  <c r="BC13" i="22"/>
  <c r="BC14" i="22"/>
  <c r="BD13" i="22" l="1"/>
  <c r="BD14" i="22"/>
  <c r="BE9" i="22"/>
  <c r="BF9" i="22" l="1"/>
  <c r="BE14" i="22"/>
  <c r="BE13" i="22"/>
  <c r="BF13" i="22" l="1"/>
  <c r="BF14" i="22"/>
  <c r="BG9" i="22"/>
  <c r="BG13" i="22" l="1"/>
  <c r="BG14" i="22"/>
  <c r="BH9" i="22"/>
  <c r="BH13" i="22" l="1"/>
  <c r="BH14" i="22"/>
  <c r="BI9" i="22"/>
  <c r="BJ9" i="22" l="1"/>
  <c r="BI13" i="22"/>
  <c r="BI14" i="22"/>
  <c r="BK9" i="22" l="1"/>
  <c r="BJ13" i="22"/>
  <c r="BJ14" i="22"/>
  <c r="BL9" i="22" l="1"/>
  <c r="BK14" i="22"/>
  <c r="BK13" i="22"/>
  <c r="BM9" i="22" l="1"/>
  <c r="BL13" i="22"/>
  <c r="BL14" i="22"/>
  <c r="BM13" i="22" l="1"/>
  <c r="BM14" i="22"/>
  <c r="BN9" i="22"/>
  <c r="BO9" i="22" l="1"/>
  <c r="BN14" i="22"/>
  <c r="BN13" i="22"/>
  <c r="G60" i="22"/>
  <c r="G57" i="22"/>
  <c r="G59" i="22"/>
  <c r="G56" i="22"/>
  <c r="G64" i="22" l="1"/>
  <c r="G67" i="22" s="1"/>
  <c r="G70" i="22"/>
  <c r="G63" i="22"/>
  <c r="G66" i="22" s="1"/>
  <c r="G69" i="22"/>
  <c r="BP9" i="22"/>
  <c r="BO14" i="22"/>
  <c r="BO13" i="22"/>
  <c r="AL11" i="19" l="1"/>
  <c r="AL12" i="19"/>
  <c r="G74" i="22"/>
  <c r="G73" i="22"/>
  <c r="BQ9" i="22"/>
  <c r="BP14" i="22"/>
  <c r="BP13" i="22"/>
  <c r="BQ14" i="22" l="1"/>
  <c r="BR9" i="22"/>
  <c r="BQ13" i="22"/>
  <c r="BS9" i="22" l="1"/>
  <c r="BR14" i="22"/>
  <c r="BR13" i="22"/>
  <c r="BT9" i="22" l="1"/>
  <c r="BS14" i="22"/>
  <c r="BS13" i="22"/>
  <c r="BU9" i="22" l="1"/>
  <c r="BT14" i="22"/>
  <c r="BT13" i="22"/>
  <c r="BV9" i="22" l="1"/>
  <c r="BU14" i="22"/>
  <c r="BU13" i="22"/>
  <c r="BW9" i="22" l="1"/>
  <c r="BV13" i="22"/>
  <c r="BV14" i="22"/>
  <c r="BW13" i="22" l="1"/>
  <c r="BX9" i="22"/>
  <c r="BW14" i="22"/>
  <c r="BY9" i="22" l="1"/>
  <c r="BX14" i="22"/>
  <c r="BX13" i="22"/>
  <c r="BZ9" i="22" l="1"/>
  <c r="BY14" i="22"/>
  <c r="BY13" i="22"/>
  <c r="CA9" i="22" l="1"/>
  <c r="BZ13" i="22"/>
  <c r="BZ14" i="22"/>
  <c r="CB9" i="22" l="1"/>
  <c r="CA13" i="22"/>
  <c r="CA14" i="22"/>
  <c r="CC9" i="22" l="1"/>
  <c r="CB13" i="22"/>
  <c r="CB14" i="22"/>
  <c r="CD9" i="22" l="1"/>
  <c r="CC13" i="22"/>
  <c r="CC14" i="22"/>
  <c r="CE9" i="22" l="1"/>
  <c r="CD14" i="22"/>
  <c r="CD13" i="22"/>
  <c r="CE13" i="22" l="1"/>
  <c r="CF9" i="22"/>
  <c r="CE14" i="22"/>
  <c r="CG9" i="22" l="1"/>
  <c r="CF13" i="22"/>
  <c r="CF14" i="22"/>
  <c r="CH9" i="22" l="1"/>
  <c r="CG14" i="22"/>
  <c r="CG13" i="22"/>
  <c r="CI9" i="22" l="1"/>
  <c r="CH14" i="22"/>
  <c r="CH13" i="22"/>
  <c r="CJ9" i="22" l="1"/>
  <c r="CI14" i="22"/>
  <c r="CI13" i="22"/>
  <c r="CK9" i="22" l="1"/>
  <c r="CJ13" i="22"/>
  <c r="CJ14" i="22"/>
  <c r="CL9" i="22" l="1"/>
  <c r="CK13" i="22"/>
  <c r="CK14" i="22"/>
  <c r="CL13" i="22" l="1"/>
  <c r="CM9" i="22"/>
  <c r="CL14" i="22"/>
  <c r="CN9" i="22" l="1"/>
  <c r="CM14" i="22"/>
  <c r="CM13" i="22"/>
  <c r="LH13" i="22"/>
  <c r="LH14" i="22"/>
  <c r="CO9" i="22" l="1"/>
  <c r="CN14" i="22"/>
  <c r="CN13" i="22"/>
  <c r="LI14" i="22"/>
  <c r="LI13" i="22"/>
  <c r="CP9" i="22" l="1"/>
  <c r="CO13" i="22"/>
  <c r="CO14" i="22"/>
  <c r="CQ9" i="22" l="1"/>
  <c r="CP13" i="22"/>
  <c r="CP14" i="22"/>
  <c r="CR9" i="22" l="1"/>
  <c r="CQ13" i="22"/>
  <c r="CQ14" i="22"/>
  <c r="CS9" i="22" l="1"/>
  <c r="CR13" i="22"/>
  <c r="CR14" i="22"/>
  <c r="I60" i="22" s="1"/>
  <c r="I56" i="22" l="1"/>
  <c r="I59" i="22"/>
  <c r="I63" i="22" s="1"/>
  <c r="I66" i="22" s="1"/>
  <c r="AL15" i="19" s="1"/>
  <c r="I64" i="22"/>
  <c r="I67" i="22" s="1"/>
  <c r="CT9" i="22"/>
  <c r="CS13" i="22"/>
  <c r="CS14" i="22"/>
  <c r="I57" i="22"/>
  <c r="I70" i="22" s="1"/>
  <c r="I69" i="22"/>
  <c r="HK14" i="22"/>
  <c r="HK13" i="22"/>
  <c r="AL16" i="19" l="1"/>
  <c r="I74" i="22"/>
  <c r="I73" i="22"/>
  <c r="CU9" i="22"/>
  <c r="CT14" i="22"/>
  <c r="CT13" i="22"/>
  <c r="HL13" i="22"/>
  <c r="CV9" i="22" l="1"/>
  <c r="CU14" i="22"/>
  <c r="CU13" i="22"/>
  <c r="HM13" i="22"/>
  <c r="CW9" i="22" l="1"/>
  <c r="CV13" i="22"/>
  <c r="CV14" i="22"/>
  <c r="HN13" i="22"/>
  <c r="CX9" i="22" l="1"/>
  <c r="CW14" i="22"/>
  <c r="CW13" i="22"/>
  <c r="HO13" i="22"/>
  <c r="CY9" i="22" l="1"/>
  <c r="CX13" i="22"/>
  <c r="CX14" i="22"/>
  <c r="HP13" i="22"/>
  <c r="HQ13" i="22"/>
  <c r="CZ9" i="22" l="1"/>
  <c r="CY14" i="22"/>
  <c r="CY13" i="22"/>
  <c r="HR13" i="22"/>
  <c r="DA9" i="22" l="1"/>
  <c r="CZ14" i="22"/>
  <c r="CZ13" i="22"/>
  <c r="HS13" i="22"/>
  <c r="DB9" i="22" l="1"/>
  <c r="DA13" i="22"/>
  <c r="DA14" i="22"/>
  <c r="HT13" i="22"/>
  <c r="HT14" i="22"/>
  <c r="DC9" i="22" l="1"/>
  <c r="DB13" i="22"/>
  <c r="DB14" i="22"/>
  <c r="HU13" i="22"/>
  <c r="HU14" i="22"/>
  <c r="DD9" i="22" l="1"/>
  <c r="DC14" i="22"/>
  <c r="DC13" i="22"/>
  <c r="HV14" i="22"/>
  <c r="HV13" i="22"/>
  <c r="DE9" i="22" l="1"/>
  <c r="DD14" i="22"/>
  <c r="DD13" i="22"/>
  <c r="HW13" i="22"/>
  <c r="HW14" i="22"/>
  <c r="MD13" i="22"/>
  <c r="MD14" i="22"/>
  <c r="DF9" i="22" l="1"/>
  <c r="DE13" i="22"/>
  <c r="DE14" i="22"/>
  <c r="HX13" i="22"/>
  <c r="HX14" i="22"/>
  <c r="ME13" i="22"/>
  <c r="DG9" i="22" l="1"/>
  <c r="DF13" i="22"/>
  <c r="DF14" i="22"/>
  <c r="HY14" i="22"/>
  <c r="HY13" i="22"/>
  <c r="MF13" i="22"/>
  <c r="DH9" i="22" l="1"/>
  <c r="DG13" i="22"/>
  <c r="DG14" i="22"/>
  <c r="HZ13" i="22"/>
  <c r="HZ14" i="22"/>
  <c r="MG13" i="22"/>
  <c r="DI9" i="22" l="1"/>
  <c r="DH13" i="22"/>
  <c r="DH14" i="22"/>
  <c r="IA14" i="22"/>
  <c r="IA13" i="22"/>
  <c r="MH13" i="22"/>
  <c r="DJ9" i="22" l="1"/>
  <c r="DI14" i="22"/>
  <c r="DI13" i="22"/>
  <c r="IB13" i="22"/>
  <c r="IB14" i="22"/>
  <c r="MI13" i="22"/>
  <c r="DK9" i="22" l="1"/>
  <c r="DJ14" i="22"/>
  <c r="DJ13" i="22"/>
  <c r="IC14" i="22"/>
  <c r="IC13" i="22"/>
  <c r="ME14" i="22"/>
  <c r="MJ13" i="22"/>
  <c r="DL9" i="22" l="1"/>
  <c r="DK14" i="22"/>
  <c r="DK13" i="22"/>
  <c r="ID14" i="22"/>
  <c r="ID13" i="22"/>
  <c r="MF14" i="22"/>
  <c r="MK13" i="22"/>
  <c r="DM9" i="22" l="1"/>
  <c r="DL14" i="22"/>
  <c r="DL13" i="22"/>
  <c r="IE14" i="22"/>
  <c r="IE13" i="22"/>
  <c r="MG14" i="22"/>
  <c r="ML13" i="22"/>
  <c r="DN9" i="22" l="1"/>
  <c r="DM14" i="22"/>
  <c r="DM13" i="22"/>
  <c r="IF13" i="22"/>
  <c r="MH14" i="22"/>
  <c r="MM13" i="22"/>
  <c r="DO9" i="22" l="1"/>
  <c r="DN13" i="22"/>
  <c r="DN14" i="22"/>
  <c r="IG13" i="22"/>
  <c r="MI14" i="22"/>
  <c r="MN13" i="22"/>
  <c r="DP9" i="22" l="1"/>
  <c r="DO13" i="22"/>
  <c r="DO14" i="22"/>
  <c r="HL14" i="22"/>
  <c r="IH13" i="22"/>
  <c r="MJ14" i="22"/>
  <c r="MO13" i="22"/>
  <c r="DQ9" i="22" l="1"/>
  <c r="DP14" i="22"/>
  <c r="DP13" i="22"/>
  <c r="HM14" i="22"/>
  <c r="II13" i="22"/>
  <c r="MK14" i="22"/>
  <c r="MP13" i="22"/>
  <c r="DR9" i="22" l="1"/>
  <c r="DQ14" i="22"/>
  <c r="DQ13" i="22"/>
  <c r="HN14" i="22"/>
  <c r="IJ13" i="22"/>
  <c r="ML14" i="22"/>
  <c r="MQ13" i="22"/>
  <c r="DS9" i="22" l="1"/>
  <c r="DR14" i="22"/>
  <c r="DR13" i="22"/>
  <c r="HO14" i="22"/>
  <c r="IK13" i="22"/>
  <c r="LP14" i="22"/>
  <c r="LP13" i="22"/>
  <c r="MM14" i="22"/>
  <c r="MR13" i="22"/>
  <c r="DT9" i="22" l="1"/>
  <c r="DS13" i="22"/>
  <c r="DS14" i="22"/>
  <c r="HP14" i="22"/>
  <c r="IL13" i="22"/>
  <c r="LQ14" i="22"/>
  <c r="Y60" i="22" s="1"/>
  <c r="Y64" i="22" s="1"/>
  <c r="Y67" i="22" s="1"/>
  <c r="AL48" i="19" s="1"/>
  <c r="AO48" i="19" s="1"/>
  <c r="AN48" i="19" s="1"/>
  <c r="AQ48" i="19" s="1"/>
  <c r="LQ13" i="22"/>
  <c r="MN14" i="22"/>
  <c r="MS13" i="22"/>
  <c r="Y57" i="22" l="1"/>
  <c r="DU9" i="22"/>
  <c r="DT13" i="22"/>
  <c r="DT14" i="22"/>
  <c r="HQ14" i="22"/>
  <c r="IM13" i="22"/>
  <c r="Y74" i="22"/>
  <c r="MO14" i="22"/>
  <c r="MT13" i="22"/>
  <c r="DV9" i="22" l="1"/>
  <c r="DU13" i="22"/>
  <c r="DU14" i="22"/>
  <c r="HR14" i="22"/>
  <c r="IN13" i="22"/>
  <c r="MP14" i="22"/>
  <c r="MU13" i="22"/>
  <c r="DW9" i="22" l="1"/>
  <c r="DV14" i="22"/>
  <c r="DV13" i="22"/>
  <c r="K59" i="22" s="1"/>
  <c r="HS14" i="22"/>
  <c r="IO13" i="22"/>
  <c r="MQ14" i="22"/>
  <c r="MV13" i="22"/>
  <c r="K56" i="22" l="1"/>
  <c r="K63" i="22"/>
  <c r="K66" i="22" s="1"/>
  <c r="AL19" i="19" s="1"/>
  <c r="K69" i="22"/>
  <c r="DX9" i="22"/>
  <c r="DW13" i="22"/>
  <c r="DW14" i="22"/>
  <c r="K60" i="22"/>
  <c r="K57" i="22"/>
  <c r="IP13" i="22"/>
  <c r="S59" i="22"/>
  <c r="S56" i="22"/>
  <c r="MR14" i="22"/>
  <c r="MW13" i="22"/>
  <c r="K73" i="22" l="1"/>
  <c r="K64" i="22"/>
  <c r="K67" i="22" s="1"/>
  <c r="AL20" i="19" s="1"/>
  <c r="K70" i="22"/>
  <c r="DY9" i="22"/>
  <c r="DX13" i="22"/>
  <c r="DX14" i="22"/>
  <c r="S69" i="22"/>
  <c r="IQ13" i="22"/>
  <c r="S63" i="22"/>
  <c r="MS14" i="22"/>
  <c r="MX13" i="22"/>
  <c r="K74" i="22" l="1"/>
  <c r="DZ9" i="22"/>
  <c r="DY13" i="22"/>
  <c r="DY14" i="22"/>
  <c r="IR13" i="22"/>
  <c r="S66" i="22"/>
  <c r="S73" i="22" s="1"/>
  <c r="MT14" i="22"/>
  <c r="MY13" i="22"/>
  <c r="EA9" i="22" l="1"/>
  <c r="DZ14" i="22"/>
  <c r="DZ13" i="22"/>
  <c r="IT13" i="22"/>
  <c r="MU14" i="22"/>
  <c r="MZ13" i="22"/>
  <c r="EB9" i="22" l="1"/>
  <c r="EA13" i="22"/>
  <c r="EA14" i="22"/>
  <c r="IU13" i="22"/>
  <c r="MV14" i="22"/>
  <c r="NA13" i="22"/>
  <c r="EC9" i="22" l="1"/>
  <c r="EB14" i="22"/>
  <c r="EB13" i="22"/>
  <c r="IV13" i="22"/>
  <c r="MW14" i="22"/>
  <c r="NB13" i="22"/>
  <c r="ED9" i="22" l="1"/>
  <c r="EC13" i="22"/>
  <c r="EC14" i="22"/>
  <c r="IW13" i="22"/>
  <c r="MX14" i="22"/>
  <c r="NC13" i="22"/>
  <c r="EE9" i="22" l="1"/>
  <c r="ED13" i="22"/>
  <c r="ED14" i="22"/>
  <c r="IX13" i="22"/>
  <c r="MY14" i="22"/>
  <c r="ND13" i="22"/>
  <c r="EF9" i="22" l="1"/>
  <c r="EE13" i="22"/>
  <c r="EE14" i="22"/>
  <c r="IY13" i="22"/>
  <c r="IY14" i="22"/>
  <c r="MZ14" i="22"/>
  <c r="NE13" i="22"/>
  <c r="EG9" i="22" l="1"/>
  <c r="EF14" i="22"/>
  <c r="EF13" i="22"/>
  <c r="IZ13" i="22"/>
  <c r="IZ14" i="22"/>
  <c r="NA14" i="22"/>
  <c r="NF13" i="22"/>
  <c r="EH9" i="22" l="1"/>
  <c r="EG14" i="22"/>
  <c r="EG13" i="22"/>
  <c r="JA14" i="22"/>
  <c r="JA13" i="22"/>
  <c r="NB14" i="22"/>
  <c r="AA56" i="22"/>
  <c r="AA59" i="22"/>
  <c r="AA63" i="22" s="1"/>
  <c r="EI9" i="22" l="1"/>
  <c r="EH14" i="22"/>
  <c r="EH13" i="22"/>
  <c r="JB13" i="22"/>
  <c r="JB14" i="22"/>
  <c r="NC14" i="22"/>
  <c r="AA66" i="22"/>
  <c r="EJ9" i="22" l="1"/>
  <c r="EI14" i="22"/>
  <c r="EI13" i="22"/>
  <c r="JC14" i="22"/>
  <c r="JC13" i="22"/>
  <c r="ND14" i="22"/>
  <c r="AA73" i="22"/>
  <c r="EK9" i="22" l="1"/>
  <c r="EJ13" i="22"/>
  <c r="EJ14" i="22"/>
  <c r="JD13" i="22"/>
  <c r="JD14" i="22"/>
  <c r="NE14" i="22"/>
  <c r="EL9" i="22" l="1"/>
  <c r="EK14" i="22"/>
  <c r="EK13" i="22"/>
  <c r="JE14" i="22"/>
  <c r="JE13" i="22"/>
  <c r="NF14" i="22"/>
  <c r="EM9" i="22" l="1"/>
  <c r="EL13" i="22"/>
  <c r="EL14" i="22"/>
  <c r="JF13" i="22"/>
  <c r="JF14" i="22"/>
  <c r="AA60" i="22"/>
  <c r="AA64" i="22" s="1"/>
  <c r="AA57" i="22"/>
  <c r="EN9" i="22" l="1"/>
  <c r="EM13" i="22"/>
  <c r="EM14" i="22"/>
  <c r="JG13" i="22"/>
  <c r="JG14" i="22"/>
  <c r="AA67" i="22"/>
  <c r="AA74" i="22" s="1"/>
  <c r="EO9" i="22" l="1"/>
  <c r="EN13" i="22"/>
  <c r="EN14" i="22"/>
  <c r="JH14" i="22"/>
  <c r="JH13" i="22"/>
  <c r="EP9" i="22" l="1"/>
  <c r="EO13" i="22"/>
  <c r="EO14" i="22"/>
  <c r="JI14" i="22"/>
  <c r="JI13" i="22"/>
  <c r="EQ9" i="22" l="1"/>
  <c r="EP13" i="22"/>
  <c r="EP14" i="22"/>
  <c r="JJ14" i="22"/>
  <c r="JJ13" i="22"/>
  <c r="ER9" i="22" l="1"/>
  <c r="EQ13" i="22"/>
  <c r="EQ14" i="22"/>
  <c r="JK14" i="22"/>
  <c r="JK13" i="22"/>
  <c r="ES9" i="22" l="1"/>
  <c r="ER13" i="22"/>
  <c r="ER14" i="22"/>
  <c r="JL13" i="22"/>
  <c r="ET9" i="22" l="1"/>
  <c r="ES13" i="22"/>
  <c r="ES14" i="22"/>
  <c r="JM13" i="22"/>
  <c r="EU9" i="22" l="1"/>
  <c r="ET13" i="22"/>
  <c r="ET14" i="22"/>
  <c r="JN13" i="22"/>
  <c r="EV9" i="22" l="1"/>
  <c r="EU13" i="22"/>
  <c r="EU14" i="22"/>
  <c r="JO13" i="22"/>
  <c r="EW9" i="22" l="1"/>
  <c r="EV14" i="22"/>
  <c r="EV13" i="22"/>
  <c r="EX9" i="22" l="1"/>
  <c r="EW14" i="22"/>
  <c r="EW13" i="22"/>
  <c r="EY9" i="22" l="1"/>
  <c r="EX14" i="22"/>
  <c r="EX13" i="22"/>
  <c r="EZ9" i="22" l="1"/>
  <c r="EY13" i="22"/>
  <c r="EY14" i="22"/>
  <c r="FA9" i="22" l="1"/>
  <c r="EZ13" i="22"/>
  <c r="EZ14" i="22"/>
  <c r="FA14" i="22" l="1"/>
  <c r="M57" i="22" s="1"/>
  <c r="FA13" i="22"/>
  <c r="M59" i="22" s="1"/>
  <c r="FB9" i="22"/>
  <c r="M60" i="22"/>
  <c r="M56" i="22" l="1"/>
  <c r="M69" i="22" s="1"/>
  <c r="FB14" i="22"/>
  <c r="FB13" i="22"/>
  <c r="FC9" i="22"/>
  <c r="M63" i="22"/>
  <c r="M66" i="22" s="1"/>
  <c r="M64" i="22"/>
  <c r="M70" i="22"/>
  <c r="AL23" i="19" l="1"/>
  <c r="FC14" i="22"/>
  <c r="FC13" i="22"/>
  <c r="M67" i="22"/>
  <c r="AL24" i="19" s="1"/>
  <c r="FD9" i="22"/>
  <c r="M74" i="22" l="1"/>
  <c r="M73" i="22"/>
  <c r="FD14" i="22"/>
  <c r="FD13" i="22"/>
  <c r="FE9" i="22"/>
  <c r="FE14" i="22" l="1"/>
  <c r="FE13" i="22"/>
  <c r="FF9" i="22"/>
  <c r="FF14" i="22" l="1"/>
  <c r="FF13" i="22"/>
  <c r="FG9" i="22"/>
  <c r="FG14" i="22" l="1"/>
  <c r="FG13" i="22"/>
  <c r="FH9" i="22"/>
  <c r="FI9" i="22" l="1"/>
  <c r="FH14" i="22"/>
  <c r="FH13" i="22"/>
  <c r="FJ9" i="22" l="1"/>
  <c r="FI14" i="22"/>
  <c r="FI13" i="22"/>
  <c r="IS13" i="22"/>
  <c r="FK9" i="22" l="1"/>
  <c r="FJ14" i="22"/>
  <c r="FJ13" i="22"/>
  <c r="FL9" i="22" l="1"/>
  <c r="FK14" i="22"/>
  <c r="FK13" i="22"/>
  <c r="FM9" i="22" l="1"/>
  <c r="FL14" i="22"/>
  <c r="FL13" i="22"/>
  <c r="FN9" i="22" l="1"/>
  <c r="FM14" i="22"/>
  <c r="FM13" i="22"/>
  <c r="FO9" i="22" l="1"/>
  <c r="FN13" i="22"/>
  <c r="FN14" i="22"/>
  <c r="FP9" i="22" l="1"/>
  <c r="FO14" i="22"/>
  <c r="FO13" i="22"/>
  <c r="FQ9" i="22" l="1"/>
  <c r="FP13" i="22"/>
  <c r="FP14" i="22"/>
  <c r="FQ13" i="22" l="1"/>
  <c r="FQ14" i="22"/>
  <c r="FR9" i="22"/>
  <c r="FR14" i="22" l="1"/>
  <c r="FR13" i="22"/>
  <c r="FS9" i="22"/>
  <c r="FS14" i="22" l="1"/>
  <c r="FS13" i="22"/>
  <c r="FT9" i="22"/>
  <c r="FT14" i="22" l="1"/>
  <c r="FT13" i="22"/>
  <c r="FU9" i="22"/>
  <c r="FV9" i="22" l="1"/>
  <c r="FU14" i="22"/>
  <c r="FU13" i="22"/>
  <c r="FW9" i="22" l="1"/>
  <c r="FV13" i="22"/>
  <c r="FV14" i="22"/>
  <c r="FX9" i="22" l="1"/>
  <c r="FW14" i="22"/>
  <c r="FW13" i="22"/>
  <c r="FY9" i="22" l="1"/>
  <c r="FX14" i="22"/>
  <c r="FX13" i="22"/>
  <c r="FZ9" i="22" l="1"/>
  <c r="FY13" i="22"/>
  <c r="FY14" i="22"/>
  <c r="GA9" i="22" l="1"/>
  <c r="FZ14" i="22"/>
  <c r="FZ13" i="22"/>
  <c r="GB9" i="22" l="1"/>
  <c r="GA13" i="22"/>
  <c r="GA14" i="22"/>
  <c r="GC9" i="22" l="1"/>
  <c r="GB13" i="22"/>
  <c r="GB14" i="22"/>
  <c r="GD9" i="22" l="1"/>
  <c r="GC14" i="22"/>
  <c r="GC13" i="22"/>
  <c r="GE9" i="22" l="1"/>
  <c r="GD13" i="22"/>
  <c r="GD14" i="22"/>
  <c r="GF9" i="22" l="1"/>
  <c r="GE13" i="22"/>
  <c r="GE14" i="22"/>
  <c r="GG9" i="22" l="1"/>
  <c r="GH9" i="22" s="1"/>
  <c r="GI9" i="22" s="1"/>
  <c r="GJ9" i="22" s="1"/>
  <c r="GK9" i="22" s="1"/>
  <c r="GL9" i="22" s="1"/>
  <c r="GM9" i="22" s="1"/>
  <c r="GN9" i="22" s="1"/>
  <c r="GO9" i="22" s="1"/>
  <c r="GP9" i="22" s="1"/>
  <c r="GQ9" i="22" s="1"/>
  <c r="GR9" i="22" s="1"/>
  <c r="GS9" i="22" s="1"/>
  <c r="GT9" i="22" s="1"/>
  <c r="GU9" i="22" s="1"/>
  <c r="GV9" i="22" s="1"/>
  <c r="GW9" i="22" s="1"/>
  <c r="GX9" i="22" s="1"/>
  <c r="GY9" i="22" s="1"/>
  <c r="GZ9" i="22" s="1"/>
  <c r="HA9" i="22" s="1"/>
  <c r="HB9" i="22" s="1"/>
  <c r="HC9" i="22" s="1"/>
  <c r="HD9" i="22" s="1"/>
  <c r="HE9" i="22" s="1"/>
  <c r="HF9" i="22" s="1"/>
  <c r="HG9" i="22" s="1"/>
  <c r="HH9" i="22" s="1"/>
  <c r="HI9" i="22" s="1"/>
  <c r="HJ9" i="22" s="1"/>
  <c r="HK9" i="22" s="1"/>
  <c r="HL9" i="22" s="1"/>
  <c r="HM9" i="22" s="1"/>
  <c r="HN9" i="22" s="1"/>
  <c r="HO9" i="22" s="1"/>
  <c r="HP9" i="22" s="1"/>
  <c r="HQ9" i="22" s="1"/>
  <c r="HR9" i="22" s="1"/>
  <c r="HS9" i="22" s="1"/>
  <c r="HT9" i="22" s="1"/>
  <c r="HU9" i="22" s="1"/>
  <c r="HV9" i="22" s="1"/>
  <c r="HW9" i="22" s="1"/>
  <c r="HX9" i="22" s="1"/>
  <c r="HY9" i="22" s="1"/>
  <c r="HZ9" i="22" s="1"/>
  <c r="IA9" i="22" s="1"/>
  <c r="IB9" i="22" s="1"/>
  <c r="IC9" i="22" s="1"/>
  <c r="ID9" i="22" s="1"/>
  <c r="IE9" i="22" s="1"/>
  <c r="IF9" i="22" s="1"/>
  <c r="GF13" i="22"/>
  <c r="GF14" i="22"/>
  <c r="IG9" i="22" l="1"/>
  <c r="IH9" i="22" s="1"/>
  <c r="II9" i="22" s="1"/>
  <c r="IF14" i="22"/>
  <c r="JR13" i="22"/>
  <c r="KV13" i="22"/>
  <c r="O57" i="22"/>
  <c r="O60" i="22"/>
  <c r="O59" i="22"/>
  <c r="O56" i="22"/>
  <c r="IG14" i="22" l="1"/>
  <c r="IH14" i="22"/>
  <c r="IJ9" i="22"/>
  <c r="IK9" i="22" s="1"/>
  <c r="IL9" i="22" s="1"/>
  <c r="II14" i="22"/>
  <c r="JS13" i="22"/>
  <c r="U59" i="22" s="1"/>
  <c r="KW13" i="22"/>
  <c r="O63" i="22"/>
  <c r="O66" i="22" s="1"/>
  <c r="O69" i="22"/>
  <c r="O64" i="22"/>
  <c r="O67" i="22" s="1"/>
  <c r="O70" i="22"/>
  <c r="AL27" i="19" l="1"/>
  <c r="AO27" i="19" s="1"/>
  <c r="AN27" i="19" s="1"/>
  <c r="IK14" i="22"/>
  <c r="IJ14" i="22"/>
  <c r="IM9" i="22"/>
  <c r="IL14" i="22"/>
  <c r="AQ27" i="19"/>
  <c r="AL28" i="19"/>
  <c r="AO28" i="19" s="1"/>
  <c r="AN28" i="19" s="1"/>
  <c r="U56" i="22"/>
  <c r="U69" i="22" s="1"/>
  <c r="U63" i="22"/>
  <c r="U66" i="22" s="1"/>
  <c r="KX13" i="22"/>
  <c r="W59" i="22" s="1"/>
  <c r="O73" i="22"/>
  <c r="O74" i="22"/>
  <c r="IN9" i="22" l="1"/>
  <c r="IM14" i="22"/>
  <c r="W56" i="22"/>
  <c r="AQ28" i="19"/>
  <c r="AQ61" i="19" s="1"/>
  <c r="AN61" i="19"/>
  <c r="U73" i="22"/>
  <c r="KY13" i="22"/>
  <c r="W69" i="22"/>
  <c r="W63" i="22"/>
  <c r="W66" i="22" s="1"/>
  <c r="IO9" i="22" l="1"/>
  <c r="IN14" i="22"/>
  <c r="JL14" i="22"/>
  <c r="JS14" i="22"/>
  <c r="U68" i="19"/>
  <c r="U67" i="19"/>
  <c r="W73" i="22"/>
  <c r="AL43" i="19"/>
  <c r="AO43" i="19" s="1"/>
  <c r="AN43" i="19" s="1"/>
  <c r="KZ13" i="22"/>
  <c r="IP9" i="22" l="1"/>
  <c r="IO14" i="22"/>
  <c r="S60" i="22" s="1"/>
  <c r="S64" i="22" s="1"/>
  <c r="S67" i="22" s="1"/>
  <c r="AL36" i="19" s="1"/>
  <c r="JM14" i="22"/>
  <c r="AQ43" i="19"/>
  <c r="LA13" i="22"/>
  <c r="S57" i="22" l="1"/>
  <c r="S70" i="22" s="1"/>
  <c r="S74" i="22" s="1"/>
  <c r="IQ9" i="22"/>
  <c r="IP14" i="22"/>
  <c r="JN14" i="22"/>
  <c r="LB13" i="22"/>
  <c r="IR9" i="22" l="1"/>
  <c r="IQ14" i="22"/>
  <c r="JO14" i="22"/>
  <c r="JP14" i="22"/>
  <c r="LC13" i="22"/>
  <c r="IS9" i="22" l="1"/>
  <c r="IR14" i="22"/>
  <c r="JQ14" i="22"/>
  <c r="Y69" i="22"/>
  <c r="Y63" i="22"/>
  <c r="IT9" i="22" l="1"/>
  <c r="IS14" i="22"/>
  <c r="JR14" i="22"/>
  <c r="Y66" i="22"/>
  <c r="AL47" i="19" l="1"/>
  <c r="AO47" i="19" s="1"/>
  <c r="AN47" i="19" s="1"/>
  <c r="AN59" i="19" s="1"/>
  <c r="IU9" i="22"/>
  <c r="IT14" i="22"/>
  <c r="LD13" i="22"/>
  <c r="Y73" i="22"/>
  <c r="AF73" i="22" s="1"/>
  <c r="AQ47" i="19" l="1"/>
  <c r="AQ59" i="19" s="1"/>
  <c r="IV9" i="22"/>
  <c r="IU14" i="22"/>
  <c r="BC21" i="22"/>
  <c r="DK24" i="22"/>
  <c r="AS24" i="22"/>
  <c r="AQ27" i="22"/>
  <c r="AW21" i="22"/>
  <c r="DO24" i="22"/>
  <c r="I24" i="22"/>
  <c r="DM21" i="22"/>
  <c r="DS21" i="22"/>
  <c r="BU27" i="22"/>
  <c r="Q24" i="22"/>
  <c r="W27" i="22"/>
  <c r="AY24" i="22"/>
  <c r="E24" i="22"/>
  <c r="CY21" i="22"/>
  <c r="AG21" i="22"/>
  <c r="BE27" i="22"/>
  <c r="CQ27" i="22"/>
  <c r="AQ21" i="22"/>
  <c r="DA27" i="22"/>
  <c r="AU27" i="22"/>
  <c r="CK27" i="22"/>
  <c r="AG27" i="22"/>
  <c r="BE24" i="22"/>
  <c r="BO27" i="22"/>
  <c r="BY27" i="22"/>
  <c r="BS24" i="22"/>
  <c r="CE27" i="22"/>
  <c r="DE27" i="22"/>
  <c r="BO24" i="22"/>
  <c r="AW27" i="22"/>
  <c r="Y59" i="22"/>
  <c r="AK24" i="22"/>
  <c r="DS24" i="22"/>
  <c r="AU21" i="22"/>
  <c r="Q27" i="22"/>
  <c r="I27" i="22"/>
  <c r="DG27" i="22"/>
  <c r="CA24" i="22"/>
  <c r="CG27" i="22"/>
  <c r="CI24" i="22"/>
  <c r="CI27" i="22"/>
  <c r="CE21" i="22"/>
  <c r="AU24" i="22"/>
  <c r="DK21" i="22"/>
  <c r="AS21" i="22"/>
  <c r="CY27" i="22"/>
  <c r="DO27" i="22"/>
  <c r="BW21" i="22"/>
  <c r="G27" i="22"/>
  <c r="BA24" i="22"/>
  <c r="BC24" i="22"/>
  <c r="AO21" i="22"/>
  <c r="O27" i="22"/>
  <c r="CO27" i="22"/>
  <c r="BU24" i="22"/>
  <c r="CU24" i="22"/>
  <c r="CQ21" i="22"/>
  <c r="BA27" i="22"/>
  <c r="U27" i="22"/>
  <c r="DS27" i="22"/>
  <c r="G21" i="22"/>
  <c r="DA21" i="22"/>
  <c r="M24" i="22"/>
  <c r="CW24" i="22"/>
  <c r="CA21" i="22"/>
  <c r="CK21" i="22"/>
  <c r="AI21" i="22"/>
  <c r="DA24" i="22"/>
  <c r="DE24" i="22"/>
  <c r="BW24" i="22"/>
  <c r="AE24" i="22"/>
  <c r="G24" i="22"/>
  <c r="AS27" i="22"/>
  <c r="DQ27" i="22"/>
  <c r="CI21" i="22"/>
  <c r="K27" i="22"/>
  <c r="DU27" i="22"/>
  <c r="BQ21" i="22"/>
  <c r="BK27" i="22"/>
  <c r="CO24" i="22"/>
  <c r="DI21" i="22"/>
  <c r="CY24" i="22"/>
  <c r="AA21" i="22"/>
  <c r="BA21" i="22"/>
  <c r="DC24" i="22"/>
  <c r="DM24" i="22"/>
  <c r="AY21" i="22"/>
  <c r="AK27" i="22"/>
  <c r="AA27" i="22"/>
  <c r="AM27" i="22"/>
  <c r="BQ24" i="22"/>
  <c r="CC21" i="22"/>
  <c r="DU21" i="22"/>
  <c r="S27" i="22"/>
  <c r="BI27" i="22"/>
  <c r="CW27" i="22"/>
  <c r="CU21" i="22"/>
  <c r="I21" i="22"/>
  <c r="CQ24" i="22"/>
  <c r="DG24" i="22"/>
  <c r="AC21" i="22"/>
  <c r="BK24" i="22"/>
  <c r="CS27" i="22"/>
  <c r="DI24" i="22"/>
  <c r="W21" i="22"/>
  <c r="BU21" i="22"/>
  <c r="AM21" i="22"/>
  <c r="BI24" i="22"/>
  <c r="CC27" i="22"/>
  <c r="Y27" i="22"/>
  <c r="CS24" i="22"/>
  <c r="BC27" i="22"/>
  <c r="E21" i="22"/>
  <c r="AC27" i="22"/>
  <c r="CK24" i="22"/>
  <c r="BM21" i="22"/>
  <c r="CU27" i="22"/>
  <c r="CM24" i="22"/>
  <c r="CW21" i="22"/>
  <c r="BG27" i="22"/>
  <c r="K21" i="22"/>
  <c r="DQ24" i="22"/>
  <c r="DG21" i="22"/>
  <c r="W24" i="22"/>
  <c r="AI24" i="22"/>
  <c r="BQ27" i="22"/>
  <c r="DM27" i="22"/>
  <c r="M21" i="22"/>
  <c r="AE21" i="22"/>
  <c r="K24" i="22"/>
  <c r="BG24" i="22"/>
  <c r="DC21" i="22"/>
  <c r="AM24" i="22"/>
  <c r="CC24" i="22"/>
  <c r="Q21" i="22"/>
  <c r="DK27" i="22"/>
  <c r="O21" i="22"/>
  <c r="BW27" i="22"/>
  <c r="DO21" i="22"/>
  <c r="CG21" i="22"/>
  <c r="S24" i="22"/>
  <c r="BM24" i="22"/>
  <c r="DE21" i="22"/>
  <c r="Y56" i="22"/>
  <c r="CA27" i="22"/>
  <c r="BY21" i="22"/>
  <c r="S21" i="22"/>
  <c r="O24" i="22"/>
  <c r="BS21" i="22"/>
  <c r="BI21" i="22"/>
  <c r="CM21" i="22"/>
  <c r="CG24" i="22"/>
  <c r="Y24" i="22"/>
  <c r="DC27" i="22"/>
  <c r="AY27" i="22"/>
  <c r="AG24" i="22"/>
  <c r="BG21" i="22"/>
  <c r="BE21" i="22"/>
  <c r="BS27" i="22"/>
  <c r="CO21" i="22"/>
  <c r="BK21" i="22"/>
  <c r="AK21" i="22"/>
  <c r="CS21" i="22"/>
  <c r="DQ21" i="22"/>
  <c r="DI27" i="22"/>
  <c r="BY24" i="22"/>
  <c r="AO27" i="22"/>
  <c r="CM27" i="22"/>
  <c r="Y21" i="22"/>
  <c r="M27" i="22"/>
  <c r="CE24" i="22"/>
  <c r="U21" i="22"/>
  <c r="AE27" i="22"/>
  <c r="AO24" i="22"/>
  <c r="AA24" i="22"/>
  <c r="U24" i="22"/>
  <c r="AI27" i="22"/>
  <c r="BO21" i="22"/>
  <c r="AQ24" i="22"/>
  <c r="BM27" i="22"/>
  <c r="AC24" i="22"/>
  <c r="AW24" i="22"/>
  <c r="E27" i="22"/>
  <c r="DU24" i="22"/>
  <c r="U61" i="19"/>
  <c r="U62" i="19"/>
  <c r="IW9" i="22" l="1"/>
  <c r="IV14" i="22"/>
  <c r="I33" i="22"/>
  <c r="I30" i="22"/>
  <c r="CE33" i="22"/>
  <c r="CE30" i="22"/>
  <c r="CY33" i="22"/>
  <c r="CY30" i="22"/>
  <c r="BW30" i="22"/>
  <c r="BW33" i="22"/>
  <c r="CM33" i="22"/>
  <c r="CM30" i="22"/>
  <c r="DG33" i="22"/>
  <c r="DG30" i="22"/>
  <c r="AI30" i="22"/>
  <c r="AI33" i="22"/>
  <c r="AS33" i="22"/>
  <c r="AS30" i="22"/>
  <c r="BO30" i="22"/>
  <c r="BO33" i="22"/>
  <c r="BI33" i="22"/>
  <c r="BI30" i="22"/>
  <c r="CK33" i="22"/>
  <c r="CK30" i="22"/>
  <c r="AQ33" i="22"/>
  <c r="AQ30" i="22"/>
  <c r="AG30" i="22"/>
  <c r="AG33" i="22"/>
  <c r="CA30" i="22"/>
  <c r="CA33" i="22"/>
  <c r="CW33" i="22"/>
  <c r="CW30" i="22"/>
  <c r="AU30" i="22"/>
  <c r="AU33" i="22"/>
  <c r="G33" i="22"/>
  <c r="G30" i="22"/>
  <c r="U30" i="22"/>
  <c r="U33" i="22"/>
  <c r="BM33" i="22"/>
  <c r="BM30" i="22"/>
  <c r="AW30" i="22"/>
  <c r="AW33" i="22"/>
  <c r="CO33" i="22"/>
  <c r="CO30" i="22"/>
  <c r="DK33" i="22"/>
  <c r="DK30" i="22"/>
  <c r="CU33" i="22"/>
  <c r="CU30" i="22"/>
  <c r="BY33" i="22"/>
  <c r="BY30" i="22"/>
  <c r="DE33" i="22"/>
  <c r="DE30" i="22"/>
  <c r="Y33" i="22"/>
  <c r="Y30" i="22"/>
  <c r="E30" i="22"/>
  <c r="E33" i="22"/>
  <c r="CQ33" i="22"/>
  <c r="CQ30" i="22"/>
  <c r="AC30" i="22"/>
  <c r="AC33" i="22"/>
  <c r="K33" i="22"/>
  <c r="K30" i="22"/>
  <c r="BC33" i="22"/>
  <c r="BC30" i="22"/>
  <c r="AA33" i="22"/>
  <c r="AA30" i="22"/>
  <c r="DC33" i="22"/>
  <c r="DC30" i="22"/>
  <c r="AE30" i="22"/>
  <c r="AE33" i="22"/>
  <c r="BS33" i="22"/>
  <c r="BS30" i="22"/>
  <c r="S30" i="22"/>
  <c r="S33" i="22"/>
  <c r="DA33" i="22"/>
  <c r="DA30" i="22"/>
  <c r="BA30" i="22"/>
  <c r="BA33" i="22"/>
  <c r="DO30" i="22"/>
  <c r="DO33" i="22"/>
  <c r="M30" i="22"/>
  <c r="M33" i="22"/>
  <c r="DM33" i="22"/>
  <c r="DM30" i="22"/>
  <c r="AY33" i="22"/>
  <c r="AY30" i="22"/>
  <c r="CG30" i="22"/>
  <c r="CG33" i="22"/>
  <c r="O30" i="22"/>
  <c r="O33" i="22"/>
  <c r="DI30" i="22"/>
  <c r="DI33" i="22"/>
  <c r="BE30" i="22"/>
  <c r="BE33" i="22"/>
  <c r="DS33" i="22"/>
  <c r="DS30" i="22"/>
  <c r="AO30" i="22"/>
  <c r="AO33" i="22"/>
  <c r="DU30" i="22"/>
  <c r="DU33" i="22"/>
  <c r="Q30" i="22"/>
  <c r="Q33" i="22"/>
  <c r="CI33" i="22"/>
  <c r="CI30" i="22"/>
  <c r="AK30" i="22"/>
  <c r="AK33" i="22"/>
  <c r="BQ33" i="22"/>
  <c r="BQ30" i="22"/>
  <c r="BG33" i="22"/>
  <c r="BG30" i="22"/>
  <c r="CC30" i="22"/>
  <c r="CC33" i="22"/>
  <c r="DQ33" i="22"/>
  <c r="DQ30" i="22"/>
  <c r="CS33" i="22"/>
  <c r="CS30" i="22"/>
  <c r="AM33" i="22"/>
  <c r="AM30" i="22"/>
  <c r="BU33" i="22"/>
  <c r="BU30" i="22"/>
  <c r="BK30" i="22"/>
  <c r="BK33" i="22"/>
  <c r="W30" i="22"/>
  <c r="W33" i="22"/>
  <c r="IX9" i="22" l="1"/>
  <c r="IW14" i="22"/>
  <c r="DX30" i="22"/>
  <c r="DX33" i="22"/>
  <c r="IY9" i="22" l="1"/>
  <c r="IZ9" i="22" s="1"/>
  <c r="JA9" i="22" s="1"/>
  <c r="JB9" i="22" s="1"/>
  <c r="JC9" i="22" s="1"/>
  <c r="JD9" i="22" s="1"/>
  <c r="JE9" i="22" s="1"/>
  <c r="JF9" i="22" s="1"/>
  <c r="JG9" i="22" s="1"/>
  <c r="JH9" i="22" s="1"/>
  <c r="JI9" i="22" s="1"/>
  <c r="JJ9" i="22" s="1"/>
  <c r="JK9" i="22" s="1"/>
  <c r="JL9" i="22" s="1"/>
  <c r="JM9" i="22" s="1"/>
  <c r="JN9" i="22" s="1"/>
  <c r="JO9" i="22" s="1"/>
  <c r="JP9" i="22" s="1"/>
  <c r="JQ9" i="22" s="1"/>
  <c r="JR9" i="22" s="1"/>
  <c r="JS9" i="22" s="1"/>
  <c r="JT9" i="22" s="1"/>
  <c r="JU9" i="22" s="1"/>
  <c r="JV9" i="22" s="1"/>
  <c r="JW9" i="22" s="1"/>
  <c r="JX9" i="22" s="1"/>
  <c r="JY9" i="22" s="1"/>
  <c r="JZ9" i="22" s="1"/>
  <c r="KA9" i="22" s="1"/>
  <c r="KB9" i="22" s="1"/>
  <c r="KC9" i="22" s="1"/>
  <c r="KD9" i="22" s="1"/>
  <c r="KE9" i="22" s="1"/>
  <c r="KF9" i="22" s="1"/>
  <c r="KG9" i="22" s="1"/>
  <c r="KH9" i="22" s="1"/>
  <c r="KI9" i="22" s="1"/>
  <c r="KJ9" i="22" s="1"/>
  <c r="KK9" i="22" s="1"/>
  <c r="KL9" i="22" s="1"/>
  <c r="KM9" i="22" s="1"/>
  <c r="KN9" i="22" s="1"/>
  <c r="KO9" i="22" s="1"/>
  <c r="KP9" i="22" s="1"/>
  <c r="KQ9" i="22" s="1"/>
  <c r="KR9" i="22" s="1"/>
  <c r="KS9" i="22" s="1"/>
  <c r="KT9" i="22" s="1"/>
  <c r="KU9" i="22" s="1"/>
  <c r="KV9" i="22" s="1"/>
  <c r="KW9" i="22" s="1"/>
  <c r="KX9" i="22" s="1"/>
  <c r="KY9" i="22" s="1"/>
  <c r="KZ9" i="22" s="1"/>
  <c r="LA9" i="22" s="1"/>
  <c r="LB9" i="22" s="1"/>
  <c r="LC9" i="22" s="1"/>
  <c r="LD9" i="22" s="1"/>
  <c r="LE9" i="22" s="1"/>
  <c r="LF9" i="22" s="1"/>
  <c r="LG9" i="22" s="1"/>
  <c r="LH9" i="22" s="1"/>
  <c r="LI9" i="22" s="1"/>
  <c r="LJ9" i="22" s="1"/>
  <c r="LK9" i="22" s="1"/>
  <c r="IX14" i="22"/>
  <c r="Q25" i="22" s="1"/>
  <c r="CI22" i="22"/>
  <c r="BW22" i="22"/>
  <c r="G22" i="22"/>
  <c r="DM28" i="22"/>
  <c r="DC25" i="22"/>
  <c r="AI25" i="22"/>
  <c r="I25" i="22"/>
  <c r="CM28" i="22"/>
  <c r="AO22" i="22"/>
  <c r="DM22" i="22"/>
  <c r="BS28" i="22"/>
  <c r="AE25" i="22"/>
  <c r="DO25" i="22"/>
  <c r="BS22" i="22"/>
  <c r="BA28" i="22"/>
  <c r="E22" i="22"/>
  <c r="M28" i="22"/>
  <c r="BY22" i="22"/>
  <c r="BY28" i="22"/>
  <c r="CS25" i="22"/>
  <c r="BU28" i="22"/>
  <c r="BK25" i="22"/>
  <c r="U22" i="22"/>
  <c r="AG22" i="22"/>
  <c r="AI28" i="22"/>
  <c r="DA28" i="22"/>
  <c r="Y25" i="22"/>
  <c r="K28" i="22"/>
  <c r="CU28" i="22"/>
  <c r="CC22" i="22"/>
  <c r="S28" i="22"/>
  <c r="BS25" i="22"/>
  <c r="O22" i="22"/>
  <c r="CI28" i="22"/>
  <c r="CK25" i="22"/>
  <c r="AQ25" i="22"/>
  <c r="G28" i="22"/>
  <c r="U60" i="22"/>
  <c r="W22" i="22"/>
  <c r="BE22" i="22"/>
  <c r="DS28" i="22"/>
  <c r="AM22" i="22"/>
  <c r="BI28" i="22"/>
  <c r="DQ25" i="22"/>
  <c r="BC22" i="22"/>
  <c r="AY28" i="22"/>
  <c r="Q22" i="22"/>
  <c r="BC28" i="22"/>
  <c r="CU22" i="22"/>
  <c r="W25" i="22"/>
  <c r="BM28" i="22"/>
  <c r="DK22" i="22"/>
  <c r="CQ28" i="22"/>
  <c r="BO28" i="22"/>
  <c r="AK25" i="22"/>
  <c r="CG25" i="22"/>
  <c r="CY25" i="22"/>
  <c r="AU25" i="22"/>
  <c r="CG22" i="22"/>
  <c r="CC28" i="22"/>
  <c r="DC28" i="22"/>
  <c r="AA28" i="22"/>
  <c r="AW25" i="22"/>
  <c r="DK25" i="22"/>
  <c r="BE25" i="22"/>
  <c r="BK28" i="22"/>
  <c r="DE25" i="22"/>
  <c r="CY28" i="22"/>
  <c r="BA25" i="22"/>
  <c r="I22" i="22"/>
  <c r="BI22" i="22"/>
  <c r="O25" i="22"/>
  <c r="AY25" i="22"/>
  <c r="CA22" i="22"/>
  <c r="CM22" i="22"/>
  <c r="W28" i="22"/>
  <c r="CG28" i="22"/>
  <c r="DO28" i="22"/>
  <c r="DS22" i="22"/>
  <c r="CM25" i="22"/>
  <c r="BI25" i="22"/>
  <c r="AY22" i="22"/>
  <c r="AG25" i="22"/>
  <c r="CK28" i="22"/>
  <c r="CO22" i="22"/>
  <c r="CW25" i="22"/>
  <c r="AS28" i="22"/>
  <c r="DQ28" i="22"/>
  <c r="AS25" i="22"/>
  <c r="CA25" i="22"/>
  <c r="DU25" i="22"/>
  <c r="CS28" i="22"/>
  <c r="DC22" i="22"/>
  <c r="DI22" i="22"/>
  <c r="BG22" i="22"/>
  <c r="BW28" i="22"/>
  <c r="M22" i="22"/>
  <c r="AM25" i="22"/>
  <c r="S25" i="22"/>
  <c r="DQ22" i="22"/>
  <c r="BA22" i="22"/>
  <c r="BO22" i="22"/>
  <c r="DU28" i="22"/>
  <c r="BU22" i="22"/>
  <c r="BE28" i="22"/>
  <c r="BG25" i="22"/>
  <c r="DA25" i="22"/>
  <c r="U28" i="22"/>
  <c r="BC25" i="22"/>
  <c r="DK28" i="22"/>
  <c r="DA22" i="22"/>
  <c r="AE28" i="22"/>
  <c r="AK22" i="22"/>
  <c r="AQ22" i="22"/>
  <c r="DE22" i="22"/>
  <c r="Y28" i="22"/>
  <c r="CI25" i="22"/>
  <c r="CO25" i="22"/>
  <c r="AU22" i="22"/>
  <c r="CC25" i="22"/>
  <c r="AC28" i="22"/>
  <c r="CW22" i="22" l="1"/>
  <c r="CW31" i="22" s="1"/>
  <c r="DM25" i="22"/>
  <c r="DM31" i="22" s="1"/>
  <c r="AI22" i="22"/>
  <c r="AI34" i="22" s="1"/>
  <c r="M25" i="22"/>
  <c r="M31" i="22" s="1"/>
  <c r="DU22" i="22"/>
  <c r="DU34" i="22" s="1"/>
  <c r="K22" i="22"/>
  <c r="CQ25" i="22"/>
  <c r="E25" i="22"/>
  <c r="E31" i="22" s="1"/>
  <c r="BK22" i="22"/>
  <c r="BK34" i="22" s="1"/>
  <c r="DO22" i="22"/>
  <c r="DO34" i="22" s="1"/>
  <c r="Q28" i="22"/>
  <c r="Q34" i="22" s="1"/>
  <c r="K25" i="22"/>
  <c r="G25" i="22"/>
  <c r="G31" i="22" s="1"/>
  <c r="BU25" i="22"/>
  <c r="BU31" i="22" s="1"/>
  <c r="AU28" i="22"/>
  <c r="AU34" i="22" s="1"/>
  <c r="O28" i="22"/>
  <c r="O34" i="22" s="1"/>
  <c r="BQ22" i="22"/>
  <c r="DS25" i="22"/>
  <c r="DS31" i="22" s="1"/>
  <c r="AS22" i="22"/>
  <c r="AS31" i="22" s="1"/>
  <c r="S22" i="22"/>
  <c r="S34" i="22" s="1"/>
  <c r="AG28" i="22"/>
  <c r="AG34" i="22" s="1"/>
  <c r="AM28" i="22"/>
  <c r="AM34" i="22" s="1"/>
  <c r="AE22" i="22"/>
  <c r="AE31" i="22" s="1"/>
  <c r="DG22" i="22"/>
  <c r="CU25" i="22"/>
  <c r="CU31" i="22" s="1"/>
  <c r="AW28" i="22"/>
  <c r="DI28" i="22"/>
  <c r="DI34" i="22" s="1"/>
  <c r="CA28" i="22"/>
  <c r="CA34" i="22" s="1"/>
  <c r="I28" i="22"/>
  <c r="I34" i="22" s="1"/>
  <c r="DG28" i="22"/>
  <c r="BM22" i="22"/>
  <c r="BM34" i="22" s="1"/>
  <c r="DI25" i="22"/>
  <c r="DI31" i="22" s="1"/>
  <c r="BG28" i="22"/>
  <c r="BG34" i="22" s="1"/>
  <c r="CO28" i="22"/>
  <c r="CO34" i="22" s="1"/>
  <c r="CY22" i="22"/>
  <c r="CY34" i="22" s="1"/>
  <c r="CW28" i="22"/>
  <c r="AK28" i="22"/>
  <c r="AK34" i="22" s="1"/>
  <c r="U25" i="22"/>
  <c r="U31" i="22" s="1"/>
  <c r="AC25" i="22"/>
  <c r="AO28" i="22"/>
  <c r="AO34" i="22" s="1"/>
  <c r="CQ22" i="22"/>
  <c r="BO25" i="22"/>
  <c r="BO31" i="22" s="1"/>
  <c r="BQ28" i="22"/>
  <c r="CE28" i="22"/>
  <c r="AO25" i="22"/>
  <c r="AO31" i="22" s="1"/>
  <c r="DE28" i="22"/>
  <c r="DE34" i="22" s="1"/>
  <c r="CE25" i="22"/>
  <c r="AA22" i="22"/>
  <c r="AA34" i="22" s="1"/>
  <c r="AC22" i="22"/>
  <c r="AC34" i="22" s="1"/>
  <c r="AW22" i="22"/>
  <c r="AW31" i="22" s="1"/>
  <c r="AA25" i="22"/>
  <c r="BQ25" i="22"/>
  <c r="CE22" i="22"/>
  <c r="AQ28" i="22"/>
  <c r="AQ34" i="22" s="1"/>
  <c r="E28" i="22"/>
  <c r="E34" i="22" s="1"/>
  <c r="DG25" i="22"/>
  <c r="U57" i="22"/>
  <c r="U70" i="22" s="1"/>
  <c r="BY25" i="22"/>
  <c r="BY31" i="22" s="1"/>
  <c r="BM25" i="22"/>
  <c r="Y22" i="22"/>
  <c r="Y31" i="22" s="1"/>
  <c r="BW25" i="22"/>
  <c r="BW31" i="22" s="1"/>
  <c r="CK22" i="22"/>
  <c r="CK31" i="22" s="1"/>
  <c r="CS22" i="22"/>
  <c r="CS34" i="22" s="1"/>
  <c r="CG34" i="22"/>
  <c r="CG31" i="22"/>
  <c r="W34" i="22"/>
  <c r="W31" i="22"/>
  <c r="U34" i="22"/>
  <c r="BU34" i="22"/>
  <c r="DQ31" i="22"/>
  <c r="DQ34" i="22"/>
  <c r="U64" i="22"/>
  <c r="CM34" i="22"/>
  <c r="CM31" i="22"/>
  <c r="BW34" i="22"/>
  <c r="M34" i="22"/>
  <c r="Q31" i="22"/>
  <c r="CI31" i="22"/>
  <c r="CI34" i="22"/>
  <c r="G34" i="22"/>
  <c r="BC34" i="22"/>
  <c r="BC31" i="22"/>
  <c r="AM31" i="22"/>
  <c r="CA31" i="22"/>
  <c r="DK31" i="22"/>
  <c r="DK34" i="22"/>
  <c r="CO31" i="22"/>
  <c r="AY34" i="22"/>
  <c r="AY31" i="22"/>
  <c r="BE31" i="22"/>
  <c r="BE34" i="22"/>
  <c r="DC34" i="22"/>
  <c r="DC31" i="22"/>
  <c r="O31" i="22"/>
  <c r="BO34" i="22"/>
  <c r="AQ31" i="22"/>
  <c r="BS31" i="22"/>
  <c r="BS34" i="22"/>
  <c r="AG31" i="22"/>
  <c r="DE31" i="22"/>
  <c r="AK31" i="22"/>
  <c r="BI34" i="22"/>
  <c r="BI31" i="22"/>
  <c r="DS34" i="22"/>
  <c r="BY34" i="22"/>
  <c r="CC31" i="22"/>
  <c r="CC34" i="22"/>
  <c r="BG31" i="22"/>
  <c r="DA34" i="22"/>
  <c r="DA31" i="22"/>
  <c r="CU34" i="22"/>
  <c r="DM34" i="22"/>
  <c r="BA31" i="22"/>
  <c r="BA34" i="22"/>
  <c r="AU31" i="22"/>
  <c r="I31" i="22"/>
  <c r="LL9" i="22"/>
  <c r="CE34" i="22" l="1"/>
  <c r="CQ31" i="22"/>
  <c r="K31" i="22"/>
  <c r="K34" i="22"/>
  <c r="DU31" i="22"/>
  <c r="CW34" i="22"/>
  <c r="AI31" i="22"/>
  <c r="DO31" i="22"/>
  <c r="BK31" i="22"/>
  <c r="BQ34" i="22"/>
  <c r="AC31" i="22"/>
  <c r="DG31" i="22"/>
  <c r="DG34" i="22"/>
  <c r="S31" i="22"/>
  <c r="CE31" i="22"/>
  <c r="AW34" i="22"/>
  <c r="BQ31" i="22"/>
  <c r="AS34" i="22"/>
  <c r="AA31" i="22"/>
  <c r="CQ34" i="22"/>
  <c r="CY31" i="22"/>
  <c r="BM31" i="22"/>
  <c r="AE34" i="22"/>
  <c r="CS31" i="22"/>
  <c r="CK34" i="22"/>
  <c r="Y34" i="22"/>
  <c r="U67" i="22"/>
  <c r="AL40" i="19" s="1"/>
  <c r="LM9" i="22"/>
  <c r="DX34" i="22" l="1"/>
  <c r="DX31" i="22"/>
  <c r="U74" i="22"/>
  <c r="AF74" i="22" s="1"/>
  <c r="LN9" i="22"/>
  <c r="LO9" i="22" s="1"/>
  <c r="LP9" i="22" s="1"/>
  <c r="LQ9" i="22" s="1"/>
  <c r="LR9" i="22" s="1"/>
  <c r="LS9" i="22" s="1"/>
  <c r="LT9" i="22" s="1"/>
  <c r="LU9" i="22" s="1"/>
  <c r="LV9" i="22" s="1"/>
  <c r="LW9" i="22" s="1"/>
  <c r="LX9" i="22" s="1"/>
  <c r="LY9" i="22" s="1"/>
  <c r="LZ9" i="22" s="1"/>
  <c r="MA9" i="22" s="1"/>
  <c r="MB9" i="22" s="1"/>
  <c r="MC9" i="22" s="1"/>
  <c r="MD9" i="22" s="1"/>
  <c r="ME9" i="22" s="1"/>
  <c r="MF9" i="22" s="1"/>
  <c r="MG9" i="22" s="1"/>
  <c r="MH9" i="22" s="1"/>
  <c r="MI9" i="22" s="1"/>
  <c r="MJ9" i="22" s="1"/>
  <c r="MK9" i="22" s="1"/>
  <c r="ML9" i="22" s="1"/>
  <c r="MM9" i="22" s="1"/>
  <c r="MN9" i="22" s="1"/>
  <c r="MO9" i="22" s="1"/>
  <c r="MP9" i="22" s="1"/>
  <c r="MQ9" i="22" s="1"/>
  <c r="MR9" i="22" s="1"/>
  <c r="MS9" i="22" s="1"/>
  <c r="MT9" i="22" s="1"/>
  <c r="MU9" i="22" s="1"/>
  <c r="MV9" i="22" s="1"/>
  <c r="MW9" i="22" s="1"/>
  <c r="MX9" i="22" s="1"/>
  <c r="MY9" i="22" s="1"/>
  <c r="MZ9" i="22" s="1"/>
  <c r="NA9" i="22" s="1"/>
  <c r="NB9" i="22" s="1"/>
  <c r="NC9" i="22" s="1"/>
  <c r="ND9" i="22" s="1"/>
  <c r="NE9" i="22" s="1"/>
  <c r="NF9" i="22" s="1"/>
  <c r="NG9" i="22" s="1"/>
  <c r="NH9" i="22" s="1"/>
  <c r="NI9" i="22" s="1"/>
  <c r="NJ9" i="22" s="1"/>
  <c r="NK9" i="22" s="1"/>
  <c r="NL9" i="22" s="1"/>
  <c r="NM9" i="22" s="1"/>
  <c r="NN9" i="22" s="1"/>
  <c r="NO9" i="22" s="1"/>
  <c r="NP9" i="22" s="1"/>
  <c r="NQ9" i="22" s="1"/>
  <c r="NR9" i="22" s="1"/>
  <c r="NS9" i="22" s="1"/>
  <c r="NT9" i="22" s="1"/>
  <c r="NU9" i="22" s="1"/>
  <c r="NV9" i="22" s="1"/>
  <c r="NW9" i="22" s="1"/>
  <c r="NX9" i="22" s="1"/>
  <c r="NY9" i="22" s="1"/>
  <c r="NZ9" i="22" s="1"/>
  <c r="OA9" i="22" s="1"/>
  <c r="OB9" i="22" s="1"/>
  <c r="OC9" i="22" s="1"/>
  <c r="OD9" i="22" s="1"/>
  <c r="OE9" i="22" s="1"/>
  <c r="OF9" i="22" s="1"/>
  <c r="OG9" i="22" s="1"/>
  <c r="OH9" i="22" s="1"/>
  <c r="OI9" i="22" s="1"/>
  <c r="OJ9" i="22" s="1"/>
  <c r="OK9" i="22" s="1"/>
  <c r="AG19" i="22" s="1"/>
  <c r="BM18" i="22" l="1"/>
  <c r="G18" i="22"/>
  <c r="AA18" i="22"/>
  <c r="Q18" i="22"/>
  <c r="CU18" i="22"/>
  <c r="M18" i="22"/>
  <c r="BQ18" i="22"/>
  <c r="Y19" i="22"/>
  <c r="CW18" i="22"/>
  <c r="AO18" i="22"/>
  <c r="AM19" i="22"/>
  <c r="AU19" i="22"/>
  <c r="BK19" i="22"/>
  <c r="DE18" i="22"/>
  <c r="BW18" i="22"/>
  <c r="BA18" i="22"/>
  <c r="AI18" i="22"/>
  <c r="M19" i="22"/>
  <c r="AE18" i="22"/>
  <c r="I18" i="22"/>
  <c r="CQ18" i="22"/>
  <c r="CY19" i="22"/>
  <c r="CI19" i="22"/>
  <c r="DK19" i="22"/>
  <c r="BK18" i="22"/>
  <c r="DK18" i="22"/>
  <c r="BE19" i="22"/>
  <c r="CA18" i="22"/>
  <c r="DO19" i="22"/>
  <c r="AK18" i="22"/>
  <c r="DG19" i="22"/>
  <c r="E19" i="22"/>
  <c r="AU18" i="22"/>
  <c r="BC19" i="22"/>
  <c r="AG18" i="22"/>
  <c r="CG18" i="22"/>
  <c r="BQ19" i="22"/>
  <c r="BO18" i="22"/>
  <c r="CI18" i="22"/>
  <c r="Q19" i="22"/>
  <c r="AY19" i="22"/>
  <c r="K18" i="22"/>
  <c r="CU19" i="22"/>
  <c r="G19" i="22"/>
  <c r="CE19" i="22"/>
  <c r="AW18" i="22"/>
  <c r="CQ19" i="22"/>
  <c r="CK18" i="22"/>
  <c r="AW19" i="22"/>
  <c r="DI18" i="22"/>
  <c r="CM18" i="22"/>
  <c r="DQ18" i="22"/>
  <c r="W19" i="22"/>
  <c r="BM19" i="22"/>
  <c r="Y18" i="22"/>
  <c r="CK19" i="22"/>
  <c r="AQ19" i="22"/>
  <c r="DU19" i="22"/>
  <c r="CY18" i="22"/>
  <c r="AC18" i="22"/>
  <c r="BC18" i="22"/>
  <c r="AK19" i="22"/>
  <c r="BS19" i="22"/>
  <c r="S18" i="22"/>
  <c r="O18" i="22"/>
  <c r="U19" i="22"/>
  <c r="BG18" i="22"/>
  <c r="I19" i="22"/>
  <c r="DG18" i="22"/>
  <c r="BI18" i="22"/>
  <c r="CA19" i="22"/>
  <c r="DM19" i="22"/>
  <c r="AI19" i="22"/>
  <c r="K19" i="22"/>
  <c r="DQ19" i="22"/>
  <c r="DS19" i="22"/>
  <c r="CC19" i="22"/>
  <c r="CM19" i="22"/>
  <c r="BY18" i="22"/>
  <c r="AS19" i="22"/>
  <c r="BY19" i="22"/>
  <c r="BA19" i="22"/>
  <c r="BI19" i="22"/>
  <c r="W18" i="22"/>
  <c r="AE19" i="22"/>
  <c r="CE18" i="22"/>
  <c r="CS19" i="22"/>
  <c r="DE19" i="22"/>
  <c r="AQ18" i="22"/>
  <c r="BO19" i="22"/>
  <c r="DA18" i="22"/>
  <c r="O19" i="22"/>
  <c r="CW19" i="22"/>
  <c r="AO19" i="22"/>
  <c r="AA19" i="22"/>
  <c r="DO18" i="22"/>
  <c r="DS18" i="22"/>
  <c r="CG19" i="22"/>
  <c r="CS18" i="22"/>
  <c r="DC18" i="22"/>
  <c r="DC19" i="22"/>
  <c r="E18" i="22"/>
  <c r="BW19" i="22"/>
  <c r="BG19" i="22"/>
  <c r="CC18" i="22"/>
  <c r="CO18" i="22"/>
  <c r="AS18" i="22"/>
  <c r="AM18" i="22"/>
  <c r="U18" i="22"/>
  <c r="AY18" i="22"/>
  <c r="BU18" i="22"/>
  <c r="DI19" i="22"/>
  <c r="AC19" i="22"/>
  <c r="BE18" i="22"/>
  <c r="DU18" i="22"/>
  <c r="DA19" i="22"/>
  <c r="S19" i="22"/>
  <c r="DM18" i="22"/>
  <c r="BU19" i="22"/>
  <c r="CO19" i="22"/>
  <c r="BS18" i="22"/>
  <c r="DX19" i="22" l="1"/>
  <c r="DX18" i="22"/>
  <c r="U64"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堀江＿潤（設計施工グループ）</author>
  </authors>
  <commentList>
    <comment ref="D4" authorId="0" shapeId="0" xr:uid="{00000000-0006-0000-0100-000001000000}">
      <text>
        <r>
          <rPr>
            <b/>
            <sz val="12"/>
            <color indexed="10"/>
            <rFont val="ＭＳ Ｐゴシック"/>
            <family val="3"/>
            <charset val="128"/>
          </rPr>
          <t>３月契約は翌年度
（翌４月の年度）
として下さい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71" authorId="0" shapeId="0" xr:uid="{A24E22D4-12EA-4D5C-997A-64F8E8DB968C}">
      <text>
        <r>
          <rPr>
            <sz val="9"/>
            <color indexed="81"/>
            <rFont val="MS P ゴシック"/>
            <family val="3"/>
            <charset val="128"/>
          </rPr>
          <t>事前の協議により土日の施工を許可し、事前に代休取得済みであり「完全週休２日（土日）達成」となるが、上記判定で「月単位での４週８休達成」となってしまった場合に使用する。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<sst xmlns="http://schemas.openxmlformats.org/spreadsheetml/2006/main" count="6009" uniqueCount="289">
  <si>
    <t>月</t>
  </si>
  <si>
    <t>月</t>
    <rPh sb="0" eb="1">
      <t>ガツ</t>
    </rPh>
    <phoneticPr fontId="2"/>
  </si>
  <si>
    <t>日</t>
  </si>
  <si>
    <t>火</t>
  </si>
  <si>
    <t>水</t>
  </si>
  <si>
    <t>木</t>
  </si>
  <si>
    <t>金</t>
  </si>
  <si>
    <t>土</t>
  </si>
  <si>
    <t>～</t>
    <phoneticPr fontId="2"/>
  </si>
  <si>
    <t>計画</t>
    <rPh sb="0" eb="2">
      <t>ケイカク</t>
    </rPh>
    <phoneticPr fontId="2"/>
  </si>
  <si>
    <t>実施</t>
    <rPh sb="0" eb="2">
      <t>ジッシ</t>
    </rPh>
    <phoneticPr fontId="2"/>
  </si>
  <si>
    <t>○</t>
    <phoneticPr fontId="2"/>
  </si>
  <si>
    <t>工期</t>
    <rPh sb="0" eb="2">
      <t>コウキ</t>
    </rPh>
    <phoneticPr fontId="2"/>
  </si>
  <si>
    <t>休工日</t>
    <rPh sb="0" eb="1">
      <t>キュウ</t>
    </rPh>
    <rPh sb="1" eb="2">
      <t>コウ</t>
    </rPh>
    <rPh sb="2" eb="3">
      <t>ビ</t>
    </rPh>
    <phoneticPr fontId="2"/>
  </si>
  <si>
    <t>作業日</t>
    <rPh sb="0" eb="3">
      <t>サギョウビ</t>
    </rPh>
    <phoneticPr fontId="2"/>
  </si>
  <si>
    <t>工事名</t>
    <rPh sb="0" eb="2">
      <t>コウジ</t>
    </rPh>
    <rPh sb="2" eb="3">
      <t>メイ</t>
    </rPh>
    <phoneticPr fontId="2"/>
  </si>
  <si>
    <t>年度</t>
    <rPh sb="0" eb="2">
      <t>ネンド</t>
    </rPh>
    <phoneticPr fontId="2"/>
  </si>
  <si>
    <t>様式－１</t>
  </si>
  <si>
    <t>予　　　　　定</t>
  </si>
  <si>
    <t>実　　　　　　　　　　　施</t>
  </si>
  <si>
    <t>計 画 施 工 内 容</t>
  </si>
  <si>
    <t>変 更 実 施 内 容</t>
  </si>
  <si>
    <t>天候</t>
  </si>
  <si>
    <t>監督員指示・確認事項</t>
  </si>
  <si>
    <t>工 事 名</t>
    <phoneticPr fontId="2"/>
  </si>
  <si>
    <t>受注会社名</t>
    <phoneticPr fontId="2"/>
  </si>
  <si>
    <r>
      <t>現場代理人名</t>
    </r>
    <r>
      <rPr>
        <u/>
        <sz val="12"/>
        <color theme="1"/>
        <rFont val="ＭＳ ゴシック"/>
        <family val="3"/>
        <charset val="128"/>
      </rPr>
      <t>　 　</t>
    </r>
    <phoneticPr fontId="2"/>
  </si>
  <si>
    <t>計画どお
り実施済</t>
    <phoneticPr fontId="2"/>
  </si>
  <si>
    <t>工　　事　　旬　　報　（　計　画　）</t>
    <rPh sb="13" eb="14">
      <t>ケイ</t>
    </rPh>
    <rPh sb="15" eb="16">
      <t>ガ</t>
    </rPh>
    <phoneticPr fontId="2"/>
  </si>
  <si>
    <t>工　　事　　旬　　報　（　実　施　）</t>
    <rPh sb="13" eb="14">
      <t>ジツ</t>
    </rPh>
    <rPh sb="15" eb="16">
      <t>シ</t>
    </rPh>
    <phoneticPr fontId="2"/>
  </si>
  <si>
    <t>×</t>
    <phoneticPr fontId="2"/>
  </si>
  <si>
    <t>月
日</t>
    <rPh sb="3" eb="4">
      <t>ニチ</t>
    </rPh>
    <phoneticPr fontId="2"/>
  </si>
  <si>
    <t>曜
日</t>
    <rPh sb="0" eb="1">
      <t>ヒカリ</t>
    </rPh>
    <rPh sb="3" eb="4">
      <t>ニチ</t>
    </rPh>
    <phoneticPr fontId="2"/>
  </si>
  <si>
    <t>■</t>
    <phoneticPr fontId="2"/>
  </si>
  <si>
    <t>日</t>
    <rPh sb="0" eb="1">
      <t>ニチ</t>
    </rPh>
    <phoneticPr fontId="2"/>
  </si>
  <si>
    <t>土</t>
    <rPh sb="0" eb="1">
      <t>ツチ</t>
    </rPh>
    <phoneticPr fontId="2"/>
  </si>
  <si>
    <t>計画時チェック</t>
    <rPh sb="0" eb="2">
      <t>ケイカク</t>
    </rPh>
    <rPh sb="2" eb="3">
      <t>ジ</t>
    </rPh>
    <phoneticPr fontId="2"/>
  </si>
  <si>
    <t>実施時チェック</t>
    <rPh sb="0" eb="2">
      <t>ジッシ</t>
    </rPh>
    <phoneticPr fontId="2"/>
  </si>
  <si>
    <t>※年度が足りない場合は、カレンダーを追加することで使用できます。</t>
    <rPh sb="1" eb="3">
      <t>ネンド</t>
    </rPh>
    <rPh sb="4" eb="5">
      <t>タ</t>
    </rPh>
    <rPh sb="8" eb="10">
      <t>バアイ</t>
    </rPh>
    <rPh sb="18" eb="20">
      <t>ツイカ</t>
    </rPh>
    <rPh sb="25" eb="27">
      <t>シヨウ</t>
    </rPh>
    <phoneticPr fontId="2"/>
  </si>
  <si>
    <t>確認</t>
    <phoneticPr fontId="2"/>
  </si>
  <si>
    <t>西暦</t>
    <phoneticPr fontId="2"/>
  </si>
  <si>
    <t>○ 黄色着色セルに入力してください。</t>
    <rPh sb="2" eb="4">
      <t>キイロ</t>
    </rPh>
    <rPh sb="4" eb="6">
      <t>チャクショク</t>
    </rPh>
    <rPh sb="9" eb="11">
      <t>ニュウリョク</t>
    </rPh>
    <phoneticPr fontId="2"/>
  </si>
  <si>
    <t>休</t>
    <rPh sb="0" eb="1">
      <t>キュウ</t>
    </rPh>
    <phoneticPr fontId="2"/>
  </si>
  <si>
    <t>無理な計画となっていないか？</t>
    <phoneticPr fontId="2"/>
  </si>
  <si>
    <t>完成日</t>
    <rPh sb="0" eb="2">
      <t>カンセイ</t>
    </rPh>
    <rPh sb="2" eb="3">
      <t>ビ</t>
    </rPh>
    <phoneticPr fontId="2"/>
  </si>
  <si>
    <t>工事の完了日</t>
    <rPh sb="0" eb="2">
      <t>コウジ</t>
    </rPh>
    <rPh sb="3" eb="5">
      <t>カンリョウ</t>
    </rPh>
    <rPh sb="5" eb="6">
      <t>ビ</t>
    </rPh>
    <phoneticPr fontId="2"/>
  </si>
  <si>
    <t>工事の始期</t>
    <rPh sb="0" eb="2">
      <t>コウジ</t>
    </rPh>
    <rPh sb="3" eb="5">
      <t>シキ</t>
    </rPh>
    <phoneticPr fontId="2"/>
  </si>
  <si>
    <t>工事の完了日</t>
    <rPh sb="0" eb="2">
      <t>コウジ</t>
    </rPh>
    <rPh sb="3" eb="6">
      <t>カンリョウビ</t>
    </rPh>
    <phoneticPr fontId="2"/>
  </si>
  <si>
    <t>対象期間</t>
    <rPh sb="0" eb="2">
      <t>タイショウ</t>
    </rPh>
    <rPh sb="2" eb="4">
      <t>キカン</t>
    </rPh>
    <phoneticPr fontId="2"/>
  </si>
  <si>
    <t>契約工期</t>
    <rPh sb="0" eb="2">
      <t>ケイヤク</t>
    </rPh>
    <rPh sb="2" eb="4">
      <t>コウキ</t>
    </rPh>
    <phoneticPr fontId="2"/>
  </si>
  <si>
    <t>休暇控除</t>
    <rPh sb="0" eb="2">
      <t>キュウカ</t>
    </rPh>
    <rPh sb="2" eb="4">
      <t>コウジョ</t>
    </rPh>
    <phoneticPr fontId="2"/>
  </si>
  <si>
    <t>実休工日</t>
    <rPh sb="0" eb="1">
      <t>ジツ</t>
    </rPh>
    <rPh sb="1" eb="2">
      <t>キュウ</t>
    </rPh>
    <rPh sb="2" eb="3">
      <t>コウ</t>
    </rPh>
    <rPh sb="3" eb="4">
      <t>ビ</t>
    </rPh>
    <phoneticPr fontId="2"/>
  </si>
  <si>
    <t>対象外</t>
    <rPh sb="0" eb="3">
      <t>タイショウガイ</t>
    </rPh>
    <phoneticPr fontId="2"/>
  </si>
  <si>
    <t>■：作業日　休：休工日　（空白）：対象外期間</t>
    <rPh sb="6" eb="7">
      <t>キュウ</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</si>
  <si>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</si>
  <si>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</si>
  <si>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</si>
  <si>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</si>
  <si>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</si>
  <si>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　　（曜日の優先順位は、土日＞祝休日＞月～金）</t>
    <rPh sb="3" eb="5">
      <t>ヨウビ</t>
    </rPh>
    <rPh sb="6" eb="8">
      <t>ユウセン</t>
    </rPh>
    <rPh sb="8" eb="10">
      <t>ジュンイ</t>
    </rPh>
    <rPh sb="12" eb="14">
      <t>ドニチ</t>
    </rPh>
    <rPh sb="15" eb="16">
      <t>シュク</t>
    </rPh>
    <rPh sb="16" eb="18">
      <t>キュウジツ</t>
    </rPh>
    <rPh sb="19" eb="20">
      <t>ゲツ</t>
    </rPh>
    <rPh sb="21" eb="22">
      <t>キン</t>
    </rPh>
    <phoneticPr fontId="2"/>
  </si>
  <si>
    <t>土</t>
    <rPh sb="0" eb="1">
      <t>ド</t>
    </rPh>
    <phoneticPr fontId="2"/>
  </si>
  <si>
    <t>稼働日</t>
    <rPh sb="0" eb="3">
      <t>カドウビ</t>
    </rPh>
    <phoneticPr fontId="2"/>
  </si>
  <si>
    <t>＝</t>
    <phoneticPr fontId="2"/>
  </si>
  <si>
    <t>計画見込</t>
    <rPh sb="0" eb="2">
      <t>ケイカク</t>
    </rPh>
    <rPh sb="2" eb="4">
      <t>ミコミ</t>
    </rPh>
    <phoneticPr fontId="2"/>
  </si>
  <si>
    <t>実施見込</t>
    <rPh sb="0" eb="2">
      <t>ジッシ</t>
    </rPh>
    <rPh sb="2" eb="4">
      <t>ミコ</t>
    </rPh>
    <phoneticPr fontId="2"/>
  </si>
  <si>
    <t>現場閉所率（％）</t>
    <phoneticPr fontId="2"/>
  </si>
  <si>
    <t>現場閉所日数/週休2日確認対象期間</t>
    <phoneticPr fontId="2"/>
  </si>
  <si>
    <t>着工日</t>
    <rPh sb="0" eb="3">
      <t>チャッコウビ</t>
    </rPh>
    <phoneticPr fontId="2"/>
  </si>
  <si>
    <t>○</t>
    <phoneticPr fontId="2"/>
  </si>
  <si>
    <t>　　　</t>
    <phoneticPr fontId="2"/>
  </si>
  <si>
    <t>○</t>
    <phoneticPr fontId="2"/>
  </si>
  <si>
    <t>工事の始期日</t>
    <rPh sb="0" eb="2">
      <t>コウジ</t>
    </rPh>
    <rPh sb="3" eb="5">
      <t>シキ</t>
    </rPh>
    <rPh sb="5" eb="6">
      <t>ビ</t>
    </rPh>
    <phoneticPr fontId="2"/>
  </si>
  <si>
    <t>夏</t>
    <rPh sb="0" eb="1">
      <t>ナツ</t>
    </rPh>
    <phoneticPr fontId="2"/>
  </si>
  <si>
    <t>年</t>
    <rPh sb="0" eb="1">
      <t>ネン</t>
    </rPh>
    <phoneticPr fontId="2"/>
  </si>
  <si>
    <t>休</t>
    <rPh sb="0" eb="1">
      <t>ヤス</t>
    </rPh>
    <phoneticPr fontId="2"/>
  </si>
  <si>
    <t>入力方法</t>
    <rPh sb="0" eb="2">
      <t>ニュウリョク</t>
    </rPh>
    <rPh sb="2" eb="4">
      <t>ホウホウ</t>
    </rPh>
    <phoneticPr fontId="2"/>
  </si>
  <si>
    <t>工事請負契約書に記載される着工日　を記入する</t>
    <rPh sb="0" eb="2">
      <t>コウジ</t>
    </rPh>
    <rPh sb="2" eb="4">
      <t>ウケオイ</t>
    </rPh>
    <rPh sb="4" eb="7">
      <t>ケイヤクショ</t>
    </rPh>
    <rPh sb="8" eb="10">
      <t>キサイ</t>
    </rPh>
    <rPh sb="13" eb="15">
      <t>チャッコウ</t>
    </rPh>
    <rPh sb="15" eb="16">
      <t>ビ</t>
    </rPh>
    <phoneticPr fontId="2"/>
  </si>
  <si>
    <t>実際の工事のための現場における準備作業に着手する日　を記入する</t>
    <rPh sb="0" eb="2">
      <t>ジッサイ</t>
    </rPh>
    <rPh sb="3" eb="5">
      <t>コウジ</t>
    </rPh>
    <rPh sb="9" eb="11">
      <t>ゲンバ</t>
    </rPh>
    <rPh sb="15" eb="17">
      <t>ジュンビ</t>
    </rPh>
    <rPh sb="17" eb="19">
      <t>サギョウ</t>
    </rPh>
    <rPh sb="20" eb="22">
      <t>チャクシュ</t>
    </rPh>
    <rPh sb="24" eb="25">
      <t>ヒ</t>
    </rPh>
    <phoneticPr fontId="2"/>
  </si>
  <si>
    <t>後片づけ作業が全て完了した日　を記入する</t>
    <rPh sb="0" eb="2">
      <t>アトカタ</t>
    </rPh>
    <rPh sb="4" eb="6">
      <t>サギョウ</t>
    </rPh>
    <rPh sb="7" eb="8">
      <t>スベ</t>
    </rPh>
    <rPh sb="9" eb="11">
      <t>カンリョウ</t>
    </rPh>
    <rPh sb="13" eb="14">
      <t>ヒ</t>
    </rPh>
    <phoneticPr fontId="2"/>
  </si>
  <si>
    <t>工事請負契約書に記載される完成日　を記入する</t>
    <rPh sb="0" eb="2">
      <t>コウジ</t>
    </rPh>
    <rPh sb="2" eb="4">
      <t>ウケオイ</t>
    </rPh>
    <rPh sb="4" eb="7">
      <t>ケイヤクショ</t>
    </rPh>
    <rPh sb="8" eb="10">
      <t>キサイ</t>
    </rPh>
    <rPh sb="13" eb="15">
      <t>カンセイ</t>
    </rPh>
    <rPh sb="15" eb="16">
      <t>ヒ</t>
    </rPh>
    <phoneticPr fontId="2"/>
  </si>
  <si>
    <t>・黄色着色セルに入力する。</t>
    <rPh sb="1" eb="3">
      <t>キイロ</t>
    </rPh>
    <rPh sb="3" eb="5">
      <t>チャクショク</t>
    </rPh>
    <rPh sb="8" eb="10">
      <t>ニュウリョク</t>
    </rPh>
    <phoneticPr fontId="2"/>
  </si>
  <si>
    <t>　（実績調書ワークシートの、契約工期および対象期間に反映される）</t>
    <rPh sb="2" eb="4">
      <t>ジッセキ</t>
    </rPh>
    <rPh sb="4" eb="6">
      <t>チョウショ</t>
    </rPh>
    <rPh sb="14" eb="16">
      <t>ケイヤク</t>
    </rPh>
    <rPh sb="16" eb="18">
      <t>コウキ</t>
    </rPh>
    <rPh sb="21" eb="23">
      <t>タイショウ</t>
    </rPh>
    <rPh sb="23" eb="25">
      <t>キカン</t>
    </rPh>
    <rPh sb="26" eb="28">
      <t>ハンエイ</t>
    </rPh>
    <phoneticPr fontId="2"/>
  </si>
  <si>
    <t>〔初期入力　ワークシート〕</t>
    <phoneticPr fontId="2"/>
  </si>
  <si>
    <t>・受注者の施工予定（施工計画書提出時のもの）を、計画欄に記入する。</t>
    <rPh sb="1" eb="4">
      <t>ジュチュウシャ</t>
    </rPh>
    <rPh sb="5" eb="7">
      <t>セコウ</t>
    </rPh>
    <rPh sb="7" eb="9">
      <t>ヨテイ</t>
    </rPh>
    <rPh sb="10" eb="12">
      <t>セコウ</t>
    </rPh>
    <rPh sb="12" eb="15">
      <t>ケイカクショ</t>
    </rPh>
    <rPh sb="15" eb="17">
      <t>テイシュツ</t>
    </rPh>
    <rPh sb="17" eb="18">
      <t>ジ</t>
    </rPh>
    <rPh sb="24" eb="26">
      <t>ケイカク</t>
    </rPh>
    <rPh sb="26" eb="27">
      <t>ラン</t>
    </rPh>
    <rPh sb="28" eb="30">
      <t>キニュウ</t>
    </rPh>
    <phoneticPr fontId="2"/>
  </si>
  <si>
    <t>　　（作業日は「■」、休工日は「休」を選択）</t>
    <rPh sb="3" eb="6">
      <t>サギョウビ</t>
    </rPh>
    <rPh sb="11" eb="12">
      <t>キュウ</t>
    </rPh>
    <rPh sb="12" eb="13">
      <t>コウ</t>
    </rPh>
    <rPh sb="13" eb="14">
      <t>ニチ</t>
    </rPh>
    <rPh sb="16" eb="17">
      <t>ヤス</t>
    </rPh>
    <rPh sb="19" eb="21">
      <t>センタク</t>
    </rPh>
    <phoneticPr fontId="2"/>
  </si>
  <si>
    <t>・受注者の施工実績を、実施欄に記入する。</t>
    <rPh sb="1" eb="4">
      <t>ジュチュウシャ</t>
    </rPh>
    <rPh sb="5" eb="7">
      <t>セコウ</t>
    </rPh>
    <rPh sb="7" eb="9">
      <t>ジッセキ</t>
    </rPh>
    <rPh sb="11" eb="13">
      <t>ジッシ</t>
    </rPh>
    <rPh sb="13" eb="14">
      <t>ラン</t>
    </rPh>
    <rPh sb="15" eb="17">
      <t>キニュウ</t>
    </rPh>
    <phoneticPr fontId="2"/>
  </si>
  <si>
    <t>　　（計画欄と同じ記入方法）</t>
    <rPh sb="3" eb="5">
      <t>ケイカク</t>
    </rPh>
    <rPh sb="5" eb="6">
      <t>ラン</t>
    </rPh>
    <rPh sb="7" eb="8">
      <t>オナ</t>
    </rPh>
    <rPh sb="9" eb="11">
      <t>キニュウ</t>
    </rPh>
    <rPh sb="11" eb="13">
      <t>ホウホウ</t>
    </rPh>
    <phoneticPr fontId="2"/>
  </si>
  <si>
    <t xml:space="preserve"> ○受注者が週休２日の取組を希望する場合</t>
    <rPh sb="2" eb="5">
      <t>ジュチュウシャ</t>
    </rPh>
    <rPh sb="11" eb="13">
      <t>トリクミ</t>
    </rPh>
    <rPh sb="14" eb="16">
      <t>キボウ</t>
    </rPh>
    <phoneticPr fontId="2"/>
  </si>
  <si>
    <t>　以下の内容を確認する。</t>
    <rPh sb="1" eb="3">
      <t>イカ</t>
    </rPh>
    <rPh sb="4" eb="6">
      <t>ナイヨウ</t>
    </rPh>
    <phoneticPr fontId="2"/>
  </si>
  <si>
    <t>施工計画時に、４週８休以上の休日取得が見込まれているか？</t>
    <phoneticPr fontId="2"/>
  </si>
  <si>
    <t>（実績調書ワークシートの、計画時チェック欄が「OK」となっているか）</t>
    <rPh sb="1" eb="3">
      <t>ジッセキ</t>
    </rPh>
    <rPh sb="3" eb="5">
      <t>チョウショ</t>
    </rPh>
    <phoneticPr fontId="2"/>
  </si>
  <si>
    <t>〔実績調書　ワークシート〕</t>
    <rPh sb="1" eb="3">
      <t>ジッセキ</t>
    </rPh>
    <rPh sb="3" eb="5">
      <t>チョウショ</t>
    </rPh>
    <phoneticPr fontId="2"/>
  </si>
  <si>
    <t>　確認する。</t>
    <rPh sb="1" eb="3">
      <t>カクニン</t>
    </rPh>
    <phoneticPr fontId="2"/>
  </si>
  <si>
    <t>○</t>
    <phoneticPr fontId="2"/>
  </si>
  <si>
    <t>現場閉所率を確認し、履行状況に応じた設計変更を行う。</t>
    <rPh sb="0" eb="2">
      <t>ゲンバ</t>
    </rPh>
    <rPh sb="2" eb="4">
      <t>ヘイショ</t>
    </rPh>
    <rPh sb="4" eb="5">
      <t>リツ</t>
    </rPh>
    <rPh sb="6" eb="8">
      <t>カクニン</t>
    </rPh>
    <rPh sb="10" eb="12">
      <t>リコウ</t>
    </rPh>
    <rPh sb="12" eb="14">
      <t>ジョウキョウ</t>
    </rPh>
    <rPh sb="15" eb="16">
      <t>オウ</t>
    </rPh>
    <rPh sb="18" eb="20">
      <t>セッケイ</t>
    </rPh>
    <rPh sb="20" eb="22">
      <t>ヘンコウ</t>
    </rPh>
    <rPh sb="23" eb="24">
      <t>オコナ</t>
    </rPh>
    <phoneticPr fontId="2"/>
  </si>
  <si>
    <t>実績調書ワークシートの記入内容に誤りはないか？</t>
    <rPh sb="0" eb="2">
      <t>ジッセキ</t>
    </rPh>
    <rPh sb="2" eb="4">
      <t>チョウショ</t>
    </rPh>
    <rPh sb="11" eb="13">
      <t>キニュウ</t>
    </rPh>
    <rPh sb="13" eb="15">
      <t>ナイヨウ</t>
    </rPh>
    <rPh sb="16" eb="17">
      <t>アヤマ</t>
    </rPh>
    <phoneticPr fontId="2"/>
  </si>
  <si>
    <t>確認方法</t>
    <rPh sb="0" eb="2">
      <t>カクニン</t>
    </rPh>
    <rPh sb="2" eb="4">
      <t>ホウホウ</t>
    </rPh>
    <phoneticPr fontId="2"/>
  </si>
  <si>
    <t>他の工事書類等との整合が図られているか？</t>
    <rPh sb="0" eb="1">
      <t>タ</t>
    </rPh>
    <rPh sb="2" eb="4">
      <t>コウジ</t>
    </rPh>
    <rPh sb="4" eb="6">
      <t>ショルイ</t>
    </rPh>
    <rPh sb="6" eb="7">
      <t>トウ</t>
    </rPh>
    <rPh sb="9" eb="11">
      <t>セイゴウ</t>
    </rPh>
    <rPh sb="12" eb="13">
      <t>ハカ</t>
    </rPh>
    <phoneticPr fontId="2"/>
  </si>
  <si>
    <t>・カレンダー形式で日々の履行状況（計画、実施）を入力することで、現場閉所率が出力</t>
    <rPh sb="6" eb="8">
      <t>ケイシキ</t>
    </rPh>
    <rPh sb="9" eb="11">
      <t>ヒビ</t>
    </rPh>
    <rPh sb="12" eb="14">
      <t>リコウ</t>
    </rPh>
    <rPh sb="14" eb="16">
      <t>ジョウキョウ</t>
    </rPh>
    <rPh sb="17" eb="19">
      <t>ケイカク</t>
    </rPh>
    <rPh sb="20" eb="22">
      <t>ジッシ</t>
    </rPh>
    <rPh sb="24" eb="26">
      <t>ニュウリョク</t>
    </rPh>
    <rPh sb="32" eb="34">
      <t>ゲンバ</t>
    </rPh>
    <rPh sb="34" eb="36">
      <t>ヘイショ</t>
    </rPh>
    <rPh sb="36" eb="37">
      <t>リツ</t>
    </rPh>
    <rPh sb="38" eb="40">
      <t>シュツリョク</t>
    </rPh>
    <phoneticPr fontId="2"/>
  </si>
  <si>
    <t>　　されるようになっています。（実績調書ワークシート）</t>
    <rPh sb="16" eb="18">
      <t>ジッセキ</t>
    </rPh>
    <rPh sb="18" eb="20">
      <t>チョウショ</t>
    </rPh>
    <phoneticPr fontId="2"/>
  </si>
  <si>
    <t>　したものです。</t>
    <phoneticPr fontId="2"/>
  </si>
  <si>
    <t>・このファイルおよび印刷物は、発注者指定の様式とはしていません。</t>
    <rPh sb="10" eb="12">
      <t>インサツ</t>
    </rPh>
    <rPh sb="12" eb="13">
      <t>モノ</t>
    </rPh>
    <rPh sb="15" eb="18">
      <t>ハッチュウシャ</t>
    </rPh>
    <rPh sb="18" eb="20">
      <t>シテイ</t>
    </rPh>
    <rPh sb="21" eb="23">
      <t>ヨウシキ</t>
    </rPh>
    <phoneticPr fontId="2"/>
  </si>
  <si>
    <t>　　（受注者、発注者の独自の様式等の使用を妨げるものではありません）</t>
    <rPh sb="3" eb="6">
      <t>ジュチュウシャ</t>
    </rPh>
    <rPh sb="7" eb="10">
      <t>ハッチュウシャ</t>
    </rPh>
    <rPh sb="11" eb="13">
      <t>ドクジ</t>
    </rPh>
    <rPh sb="14" eb="16">
      <t>ヨウシキ</t>
    </rPh>
    <rPh sb="16" eb="17">
      <t>トウ</t>
    </rPh>
    <rPh sb="18" eb="20">
      <t>シヨウ</t>
    </rPh>
    <rPh sb="21" eb="22">
      <t>サマタ</t>
    </rPh>
    <phoneticPr fontId="2"/>
  </si>
  <si>
    <t>・実績調書を、履行確認の協議に使用する、印刷物を施工協議簿に添付する等、受発注者</t>
    <rPh sb="1" eb="3">
      <t>ジッセキ</t>
    </rPh>
    <rPh sb="3" eb="5">
      <t>チョウショ</t>
    </rPh>
    <rPh sb="7" eb="9">
      <t>リコウ</t>
    </rPh>
    <rPh sb="9" eb="11">
      <t>カクニン</t>
    </rPh>
    <rPh sb="12" eb="14">
      <t>キョウギ</t>
    </rPh>
    <rPh sb="15" eb="17">
      <t>シヨウ</t>
    </rPh>
    <rPh sb="20" eb="22">
      <t>インサツ</t>
    </rPh>
    <rPh sb="22" eb="23">
      <t>ブツ</t>
    </rPh>
    <rPh sb="24" eb="26">
      <t>セコウ</t>
    </rPh>
    <rPh sb="26" eb="28">
      <t>キョウギ</t>
    </rPh>
    <rPh sb="28" eb="29">
      <t>ボ</t>
    </rPh>
    <rPh sb="30" eb="32">
      <t>テンプ</t>
    </rPh>
    <rPh sb="34" eb="35">
      <t>トウ</t>
    </rPh>
    <rPh sb="36" eb="39">
      <t>ジュハッチュウ</t>
    </rPh>
    <rPh sb="39" eb="40">
      <t>モノ</t>
    </rPh>
    <phoneticPr fontId="2"/>
  </si>
  <si>
    <t>新・週休２日履行確認ツールについて</t>
    <rPh sb="0" eb="1">
      <t>シン</t>
    </rPh>
    <rPh sb="2" eb="4">
      <t>シュウキュウ</t>
    </rPh>
    <rPh sb="5" eb="6">
      <t>ニチ</t>
    </rPh>
    <rPh sb="6" eb="8">
      <t>リコウ</t>
    </rPh>
    <rPh sb="8" eb="10">
      <t>カクニン</t>
    </rPh>
    <phoneticPr fontId="2"/>
  </si>
  <si>
    <t>　　間の情報共有を図るため、各自で使いやすいように活用ください。</t>
    <rPh sb="4" eb="6">
      <t>ジョウホウ</t>
    </rPh>
    <rPh sb="6" eb="8">
      <t>キョウユウ</t>
    </rPh>
    <rPh sb="9" eb="10">
      <t>ハカ</t>
    </rPh>
    <rPh sb="14" eb="16">
      <t>カクジ</t>
    </rPh>
    <rPh sb="17" eb="18">
      <t>ツカ</t>
    </rPh>
    <rPh sb="25" eb="27">
      <t>カツヨウ</t>
    </rPh>
    <phoneticPr fontId="2"/>
  </si>
  <si>
    <t>曜日</t>
    <rPh sb="0" eb="2">
      <t>ヨウビ</t>
    </rPh>
    <phoneticPr fontId="2"/>
  </si>
  <si>
    <t>土</t>
    <phoneticPr fontId="2"/>
  </si>
  <si>
    <t>2024</t>
  </si>
  <si>
    <t>3月</t>
    <rPh sb="1" eb="2">
      <t>ガツ</t>
    </rPh>
    <phoneticPr fontId="2"/>
  </si>
  <si>
    <t>翌年2月</t>
    <rPh sb="0" eb="2">
      <t>ヨクネン</t>
    </rPh>
    <rPh sb="3" eb="4">
      <t>ガツ</t>
    </rPh>
    <phoneticPr fontId="2"/>
  </si>
  <si>
    <t>翌年3月</t>
    <rPh sb="0" eb="2">
      <t>ヨクネン</t>
    </rPh>
    <rPh sb="3" eb="4">
      <t>ガツ</t>
    </rPh>
    <phoneticPr fontId="2"/>
  </si>
  <si>
    <t>4月</t>
    <rPh sb="1" eb="2">
      <t>ガツ</t>
    </rPh>
    <phoneticPr fontId="2"/>
  </si>
  <si>
    <t>5月</t>
  </si>
  <si>
    <t>6月</t>
  </si>
  <si>
    <t>7月</t>
  </si>
  <si>
    <t>8月</t>
  </si>
  <si>
    <t>9月</t>
  </si>
  <si>
    <t>10月</t>
  </si>
  <si>
    <t>11月</t>
  </si>
  <si>
    <t>12月</t>
  </si>
  <si>
    <t>翌年1月</t>
    <rPh sb="0" eb="2">
      <t>ヨクネン</t>
    </rPh>
    <phoneticPr fontId="2"/>
  </si>
  <si>
    <t>2018</t>
    <phoneticPr fontId="2"/>
  </si>
  <si>
    <t>2019</t>
    <phoneticPr fontId="2"/>
  </si>
  <si>
    <t>2020</t>
    <phoneticPr fontId="2"/>
  </si>
  <si>
    <t>2021</t>
    <phoneticPr fontId="2"/>
  </si>
  <si>
    <t>2022</t>
    <phoneticPr fontId="2"/>
  </si>
  <si>
    <t>2023</t>
    <phoneticPr fontId="2"/>
  </si>
  <si>
    <t>2025</t>
    <phoneticPr fontId="2"/>
  </si>
  <si>
    <t>2026</t>
    <phoneticPr fontId="2"/>
  </si>
  <si>
    <t>2027</t>
    <phoneticPr fontId="2"/>
  </si>
  <si>
    <t>2028</t>
    <phoneticPr fontId="2"/>
  </si>
  <si>
    <t>2029</t>
    <phoneticPr fontId="2"/>
  </si>
  <si>
    <t>2030</t>
    <phoneticPr fontId="2"/>
  </si>
  <si>
    <t>2031</t>
    <phoneticPr fontId="2"/>
  </si>
  <si>
    <t>2032</t>
    <phoneticPr fontId="2"/>
  </si>
  <si>
    <t>2033</t>
    <phoneticPr fontId="2"/>
  </si>
  <si>
    <t>2034</t>
    <phoneticPr fontId="2"/>
  </si>
  <si>
    <t>2035</t>
    <phoneticPr fontId="2"/>
  </si>
  <si>
    <t>2036</t>
    <phoneticPr fontId="2"/>
  </si>
  <si>
    <t>2037</t>
    <phoneticPr fontId="2"/>
  </si>
  <si>
    <t>水</t>
    <phoneticPr fontId="2"/>
  </si>
  <si>
    <t>3月</t>
    <rPh sb="1" eb="2">
      <t>ガツ</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</si>
  <si>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</si>
  <si>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</si>
  <si>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</si>
  <si>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</si>
  <si>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</si>
  <si>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</si>
  <si>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</si>
  <si>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（稼働日、休日チェック）</t>
    <rPh sb="1" eb="4">
      <t>カドウビ</t>
    </rPh>
    <rPh sb="5" eb="7">
      <t>キュウジツ</t>
    </rPh>
    <phoneticPr fontId="2"/>
  </si>
  <si>
    <t>週区切り（日～土）</t>
    <rPh sb="0" eb="1">
      <t>シュウ</t>
    </rPh>
    <rPh sb="1" eb="3">
      <t>クギ</t>
    </rPh>
    <rPh sb="5" eb="6">
      <t>ニチ</t>
    </rPh>
    <rPh sb="7" eb="8">
      <t>ド</t>
    </rPh>
    <phoneticPr fontId="2"/>
  </si>
  <si>
    <t>期間</t>
    <rPh sb="0" eb="2">
      <t>キカン</t>
    </rPh>
    <phoneticPr fontId="2"/>
  </si>
  <si>
    <t>11月</t>
    <rPh sb="2" eb="3">
      <t>ガツ</t>
    </rPh>
    <phoneticPr fontId="2"/>
  </si>
  <si>
    <t>12月</t>
    <rPh sb="2" eb="3">
      <t>ガツ</t>
    </rPh>
    <phoneticPr fontId="2"/>
  </si>
  <si>
    <t>1週</t>
  </si>
  <si>
    <t>2週</t>
  </si>
  <si>
    <t>3週</t>
  </si>
  <si>
    <t>4週</t>
  </si>
  <si>
    <t>5週</t>
  </si>
  <si>
    <t>6週</t>
  </si>
  <si>
    <t>7週</t>
  </si>
  <si>
    <t>8週</t>
  </si>
  <si>
    <t>9週</t>
  </si>
  <si>
    <t>10週</t>
  </si>
  <si>
    <t>11週</t>
  </si>
  <si>
    <t>12週</t>
  </si>
  <si>
    <t>13週</t>
  </si>
  <si>
    <t>14週</t>
  </si>
  <si>
    <t>15週</t>
  </si>
  <si>
    <t>16週</t>
  </si>
  <si>
    <t>17週</t>
  </si>
  <si>
    <t>18週</t>
  </si>
  <si>
    <t>19週</t>
  </si>
  <si>
    <t>20週</t>
  </si>
  <si>
    <t>21週</t>
  </si>
  <si>
    <t>22週</t>
  </si>
  <si>
    <t>23週</t>
  </si>
  <si>
    <t>24週</t>
  </si>
  <si>
    <t>25週</t>
  </si>
  <si>
    <t>26週</t>
  </si>
  <si>
    <t>27週</t>
  </si>
  <si>
    <t>28週</t>
  </si>
  <si>
    <t>29週</t>
  </si>
  <si>
    <t>30週</t>
  </si>
  <si>
    <t>31週</t>
  </si>
  <si>
    <t>32週</t>
  </si>
  <si>
    <t>33週</t>
  </si>
  <si>
    <t>34週</t>
  </si>
  <si>
    <t>35週</t>
  </si>
  <si>
    <t>36週</t>
  </si>
  <si>
    <t>37週</t>
  </si>
  <si>
    <t>38週</t>
  </si>
  <si>
    <t>39週</t>
  </si>
  <si>
    <t>40週</t>
  </si>
  <si>
    <t>41週</t>
  </si>
  <si>
    <t>42週</t>
  </si>
  <si>
    <t>43週</t>
  </si>
  <si>
    <t>44週</t>
  </si>
  <si>
    <t>45週</t>
  </si>
  <si>
    <t>46週</t>
  </si>
  <si>
    <t>47週</t>
  </si>
  <si>
    <t>48週</t>
  </si>
  <si>
    <t>49週</t>
  </si>
  <si>
    <t>50週</t>
  </si>
  <si>
    <t>51週</t>
  </si>
  <si>
    <t>52週</t>
  </si>
  <si>
    <t>53週</t>
  </si>
  <si>
    <t>54週</t>
  </si>
  <si>
    <t>55週</t>
  </si>
  <si>
    <t>56週</t>
  </si>
  <si>
    <t>57週</t>
  </si>
  <si>
    <t>58週</t>
  </si>
  <si>
    <t>59週</t>
  </si>
  <si>
    <t>60週</t>
  </si>
  <si>
    <t>61週</t>
  </si>
  <si>
    <t>この週は工事期間？</t>
    <rPh sb="2" eb="3">
      <t>シュウ</t>
    </rPh>
    <rPh sb="4" eb="6">
      <t>コウジ</t>
    </rPh>
    <rPh sb="6" eb="8">
      <t>キカン</t>
    </rPh>
    <phoneticPr fontId="2"/>
  </si>
  <si>
    <t>土日は何日休み？</t>
    <rPh sb="0" eb="2">
      <t>ドニチ</t>
    </rPh>
    <rPh sb="3" eb="4">
      <t>ナン</t>
    </rPh>
    <rPh sb="4" eb="5">
      <t>ニチ</t>
    </rPh>
    <rPh sb="5" eb="6">
      <t>ヤス</t>
    </rPh>
    <phoneticPr fontId="2"/>
  </si>
  <si>
    <t>休みは何日？</t>
    <rPh sb="0" eb="1">
      <t>ヤス</t>
    </rPh>
    <rPh sb="3" eb="5">
      <t>ナンニチ</t>
    </rPh>
    <phoneticPr fontId="2"/>
  </si>
  <si>
    <t>土日は全て休日ですか？</t>
    <rPh sb="0" eb="2">
      <t>ドニチ</t>
    </rPh>
    <rPh sb="3" eb="4">
      <t>スベ</t>
    </rPh>
    <rPh sb="5" eb="7">
      <t>キュウジツ</t>
    </rPh>
    <phoneticPr fontId="2"/>
  </si>
  <si>
    <t>結果</t>
    <rPh sb="0" eb="2">
      <t>ケッカ</t>
    </rPh>
    <phoneticPr fontId="2"/>
  </si>
  <si>
    <t>休日は２日ですか？</t>
    <rPh sb="0" eb="2">
      <t>キュウジツ</t>
    </rPh>
    <rPh sb="4" eb="5">
      <t>ニチ</t>
    </rPh>
    <phoneticPr fontId="2"/>
  </si>
  <si>
    <t>この週に土日は何日ある？</t>
    <rPh sb="2" eb="3">
      <t>シュウ</t>
    </rPh>
    <rPh sb="4" eb="6">
      <t>ドニチ</t>
    </rPh>
    <rPh sb="7" eb="9">
      <t>ナンニチ</t>
    </rPh>
    <phoneticPr fontId="2"/>
  </si>
  <si>
    <t>※完全週休2日を達成していない週をカウントしている。結果が0であれば達成</t>
    <rPh sb="1" eb="5">
      <t>カンゼンシュウキュウ</t>
    </rPh>
    <rPh sb="6" eb="7">
      <t>ニチ</t>
    </rPh>
    <rPh sb="8" eb="10">
      <t>タッセイ</t>
    </rPh>
    <rPh sb="15" eb="16">
      <t>シュウ</t>
    </rPh>
    <rPh sb="26" eb="28">
      <t>ケッカ</t>
    </rPh>
    <rPh sb="34" eb="36">
      <t>タッセイ</t>
    </rPh>
    <phoneticPr fontId="2"/>
  </si>
  <si>
    <t>※週休2日を達成していない週をカウントしている。結果が0であれば達成</t>
    <rPh sb="1" eb="3">
      <t>シュウキュウ</t>
    </rPh>
    <rPh sb="4" eb="5">
      <t>ニチ</t>
    </rPh>
    <rPh sb="6" eb="8">
      <t>タッセイ</t>
    </rPh>
    <rPh sb="13" eb="14">
      <t>シュウ</t>
    </rPh>
    <rPh sb="24" eb="26">
      <t>ケッカ</t>
    </rPh>
    <rPh sb="32" eb="34">
      <t>タッセイ</t>
    </rPh>
    <phoneticPr fontId="2"/>
  </si>
  <si>
    <t>木</t>
    <phoneticPr fontId="2"/>
  </si>
  <si>
    <t>金</t>
    <phoneticPr fontId="2"/>
  </si>
  <si>
    <t>1月</t>
    <rPh sb="1" eb="2">
      <t>ガツ</t>
    </rPh>
    <phoneticPr fontId="2"/>
  </si>
  <si>
    <t>2月</t>
    <rPh sb="1" eb="2">
      <t>ガツ</t>
    </rPh>
    <phoneticPr fontId="2"/>
  </si>
  <si>
    <t>合計</t>
    <rPh sb="0" eb="2">
      <t>ゴウケイ</t>
    </rPh>
    <phoneticPr fontId="2"/>
  </si>
  <si>
    <t>※何も入力されてない状態では達成状況を空欄にしたいのでここをキーに使う</t>
    <rPh sb="1" eb="2">
      <t>ナニ</t>
    </rPh>
    <rPh sb="3" eb="5">
      <t>ニュウリョク</t>
    </rPh>
    <rPh sb="10" eb="12">
      <t>ジョウタイ</t>
    </rPh>
    <rPh sb="14" eb="18">
      <t>タッセイジョウキョウ</t>
    </rPh>
    <rPh sb="19" eb="21">
      <t>クウラン</t>
    </rPh>
    <rPh sb="33" eb="34">
      <t>ツカ</t>
    </rPh>
    <phoneticPr fontId="2"/>
  </si>
  <si>
    <t>3月</t>
    <rPh sb="1" eb="2">
      <t>ガツ</t>
    </rPh>
    <phoneticPr fontId="2"/>
  </si>
  <si>
    <t>4月</t>
    <rPh sb="1" eb="2">
      <t>ガツ</t>
    </rPh>
    <phoneticPr fontId="2"/>
  </si>
  <si>
    <t>12月</t>
    <rPh sb="2" eb="3">
      <t>ガツ</t>
    </rPh>
    <phoneticPr fontId="2"/>
  </si>
  <si>
    <t>1月</t>
    <rPh sb="1" eb="2">
      <t>ガツ</t>
    </rPh>
    <phoneticPr fontId="2"/>
  </si>
  <si>
    <t>2月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</si>
  <si>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</si>
  <si>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</si>
  <si>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</si>
  <si>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</si>
  <si>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</si>
  <si>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</si>
  <si>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</si>
  <si>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この月は月末は工期？</t>
    <rPh sb="2" eb="3">
      <t>ツキ</t>
    </rPh>
    <rPh sb="4" eb="6">
      <t>ゲツマツ</t>
    </rPh>
    <rPh sb="7" eb="9">
      <t>コウキ</t>
    </rPh>
    <phoneticPr fontId="2"/>
  </si>
  <si>
    <t>この月は月初は工期？</t>
    <rPh sb="2" eb="3">
      <t>ツキ</t>
    </rPh>
    <rPh sb="4" eb="6">
      <t>ツキハジ</t>
    </rPh>
    <rPh sb="7" eb="9">
      <t>コウキ</t>
    </rPh>
    <phoneticPr fontId="2"/>
  </si>
  <si>
    <t>この月は月末は工期？(うるう年）</t>
    <rPh sb="2" eb="3">
      <t>ツキ</t>
    </rPh>
    <rPh sb="4" eb="6">
      <t>ゲツマツ</t>
    </rPh>
    <rPh sb="7" eb="9">
      <t>コウキ</t>
    </rPh>
    <rPh sb="14" eb="15">
      <t>ドシ</t>
    </rPh>
    <phoneticPr fontId="2"/>
  </si>
  <si>
    <t>この月は工期始or終が中途なので計算が必要？</t>
    <rPh sb="2" eb="3">
      <t>ツキ</t>
    </rPh>
    <rPh sb="4" eb="6">
      <t>コウキ</t>
    </rPh>
    <rPh sb="6" eb="7">
      <t>ハジ</t>
    </rPh>
    <rPh sb="9" eb="10">
      <t>オ</t>
    </rPh>
    <rPh sb="11" eb="13">
      <t>チュウト</t>
    </rPh>
    <rPh sb="16" eb="18">
      <t>ケイサン</t>
    </rPh>
    <rPh sb="19" eb="21">
      <t>ヒツヨウ</t>
    </rPh>
    <phoneticPr fontId="2"/>
  </si>
  <si>
    <t>この月に土日は何日ある？</t>
    <rPh sb="2" eb="3">
      <t>ツキ</t>
    </rPh>
    <rPh sb="4" eb="6">
      <t>ドニチ</t>
    </rPh>
    <rPh sb="7" eb="9">
      <t>ナンニチ</t>
    </rPh>
    <phoneticPr fontId="2"/>
  </si>
  <si>
    <t>この月は工期範囲内？</t>
    <rPh sb="2" eb="3">
      <t>ツキ</t>
    </rPh>
    <rPh sb="4" eb="6">
      <t>コウキ</t>
    </rPh>
    <rPh sb="6" eb="9">
      <t>ハンイナイ</t>
    </rPh>
    <phoneticPr fontId="2"/>
  </si>
  <si>
    <t>この月の工期内に土日は何日ある？</t>
    <rPh sb="2" eb="3">
      <t>ツキ</t>
    </rPh>
    <rPh sb="4" eb="6">
      <t>コウキ</t>
    </rPh>
    <rPh sb="6" eb="7">
      <t>ナイ</t>
    </rPh>
    <rPh sb="8" eb="10">
      <t>ドニチ</t>
    </rPh>
    <rPh sb="11" eb="13">
      <t>ナンニチ</t>
    </rPh>
    <phoneticPr fontId="2"/>
  </si>
  <si>
    <t>この月は4週8休を達成？</t>
    <rPh sb="2" eb="3">
      <t>ツキ</t>
    </rPh>
    <rPh sb="5" eb="6">
      <t>シュウ</t>
    </rPh>
    <rPh sb="7" eb="8">
      <t>ヤス</t>
    </rPh>
    <rPh sb="9" eb="11">
      <t>タッセイ</t>
    </rPh>
    <phoneticPr fontId="2"/>
  </si>
  <si>
    <t>中途開始の場合は土日&gt;=閉所？</t>
    <rPh sb="0" eb="2">
      <t>チュウト</t>
    </rPh>
    <rPh sb="2" eb="4">
      <t>カイシ</t>
    </rPh>
    <rPh sb="5" eb="7">
      <t>バアイ</t>
    </rPh>
    <rPh sb="8" eb="10">
      <t>ドニチ</t>
    </rPh>
    <rPh sb="12" eb="14">
      <t>ヘイショ</t>
    </rPh>
    <phoneticPr fontId="2"/>
  </si>
  <si>
    <t>4週8休未達の場合は土日&gt;=閉所？</t>
    <rPh sb="1" eb="2">
      <t>シュウ</t>
    </rPh>
    <rPh sb="3" eb="4">
      <t>ヤス</t>
    </rPh>
    <rPh sb="4" eb="6">
      <t>ミタツ</t>
    </rPh>
    <rPh sb="7" eb="9">
      <t>バアイ</t>
    </rPh>
    <rPh sb="10" eb="12">
      <t>ドニチ</t>
    </rPh>
    <rPh sb="14" eb="16">
      <t>ヘイショ</t>
    </rPh>
    <phoneticPr fontId="2"/>
  </si>
  <si>
    <t>この月の工期内に休み何日ある？</t>
    <rPh sb="2" eb="3">
      <t>ツキ</t>
    </rPh>
    <rPh sb="4" eb="6">
      <t>コウキ</t>
    </rPh>
    <rPh sb="6" eb="7">
      <t>ナイ</t>
    </rPh>
    <rPh sb="8" eb="9">
      <t>ヤス</t>
    </rPh>
    <rPh sb="10" eb="12">
      <t>ナンニチ</t>
    </rPh>
    <phoneticPr fontId="2"/>
  </si>
  <si>
    <t>上記３つのいずれかを達成？</t>
    <rPh sb="0" eb="2">
      <t>ジョウキ</t>
    </rPh>
    <rPh sb="10" eb="12">
      <t>タッセイ</t>
    </rPh>
    <phoneticPr fontId="2"/>
  </si>
  <si>
    <t>結果</t>
    <rPh sb="0" eb="2">
      <t>ケッカ</t>
    </rPh>
    <phoneticPr fontId="2"/>
  </si>
  <si>
    <t>※達成できてない月をカウント。結果が0なら達成</t>
    <rPh sb="1" eb="3">
      <t>タッセイ</t>
    </rPh>
    <rPh sb="8" eb="9">
      <t>ツキ</t>
    </rPh>
    <rPh sb="15" eb="17">
      <t>ケッカ</t>
    </rPh>
    <rPh sb="21" eb="23">
      <t>タッセイ</t>
    </rPh>
    <phoneticPr fontId="2"/>
  </si>
  <si>
    <t>週休２日達成判定</t>
    <rPh sb="0" eb="2">
      <t>シュウキュウ</t>
    </rPh>
    <rPh sb="3" eb="4">
      <t>ニチ</t>
    </rPh>
    <rPh sb="4" eb="6">
      <t>タッセイ</t>
    </rPh>
    <rPh sb="6" eb="8">
      <t>ハンテイ</t>
    </rPh>
    <phoneticPr fontId="2"/>
  </si>
  <si>
    <t>月別
判定</t>
    <rPh sb="0" eb="1">
      <t>ツキ</t>
    </rPh>
    <rPh sb="1" eb="2">
      <t>ベツ</t>
    </rPh>
    <rPh sb="3" eb="5">
      <t>ハンテイ</t>
    </rPh>
    <phoneticPr fontId="2"/>
  </si>
  <si>
    <t>＝</t>
    <phoneticPr fontId="2"/>
  </si>
  <si>
    <t>・このファイルは、週休２日工事の実施計画および履行状況を確認するために作成</t>
    <rPh sb="9" eb="11">
      <t>シュウキュウ</t>
    </rPh>
    <rPh sb="12" eb="13">
      <t>ニチ</t>
    </rPh>
    <rPh sb="13" eb="15">
      <t>コウジ</t>
    </rPh>
    <rPh sb="16" eb="18">
      <t>ジッシ</t>
    </rPh>
    <rPh sb="18" eb="20">
      <t>ケイカク</t>
    </rPh>
    <rPh sb="23" eb="25">
      <t>リコウ</t>
    </rPh>
    <rPh sb="25" eb="27">
      <t>ジョウキョウ</t>
    </rPh>
    <rPh sb="28" eb="30">
      <t>カクニン</t>
    </rPh>
    <rPh sb="35" eb="37">
      <t>サクセイ</t>
    </rPh>
    <phoneticPr fontId="2"/>
  </si>
  <si>
    <t>・施工計画書受理時に週休２日工事の実施計画書（休日等取得計画）の妥当性について</t>
    <rPh sb="1" eb="3">
      <t>セコウ</t>
    </rPh>
    <rPh sb="3" eb="6">
      <t>ケイカクショ</t>
    </rPh>
    <rPh sb="6" eb="8">
      <t>ジュリ</t>
    </rPh>
    <rPh sb="8" eb="9">
      <t>ジ</t>
    </rPh>
    <rPh sb="10" eb="12">
      <t>シュウキュウ</t>
    </rPh>
    <rPh sb="13" eb="14">
      <t>ニチ</t>
    </rPh>
    <rPh sb="14" eb="16">
      <t>コウジ</t>
    </rPh>
    <rPh sb="17" eb="19">
      <t>ジッシ</t>
    </rPh>
    <rPh sb="19" eb="22">
      <t>ケイカクショ</t>
    </rPh>
    <rPh sb="23" eb="26">
      <t>キュウジツトウ</t>
    </rPh>
    <rPh sb="32" eb="35">
      <t>ダトウセイ</t>
    </rPh>
    <phoneticPr fontId="2"/>
  </si>
  <si>
    <t>・工事実施時は、実施状況又は実施予定状況を適宜確認し、週休２日工事の履行を</t>
    <rPh sb="1" eb="3">
      <t>コウジ</t>
    </rPh>
    <rPh sb="3" eb="5">
      <t>ジッシ</t>
    </rPh>
    <rPh sb="5" eb="6">
      <t>ジ</t>
    </rPh>
    <rPh sb="8" eb="10">
      <t>ジッシ</t>
    </rPh>
    <rPh sb="10" eb="12">
      <t>ジョウキョウ</t>
    </rPh>
    <rPh sb="12" eb="13">
      <t>マタ</t>
    </rPh>
    <rPh sb="14" eb="16">
      <t>ジッシ</t>
    </rPh>
    <rPh sb="16" eb="18">
      <t>ヨテイ</t>
    </rPh>
    <rPh sb="18" eb="20">
      <t>ジョウキョウ</t>
    </rPh>
    <rPh sb="21" eb="23">
      <t>テキギ</t>
    </rPh>
    <rPh sb="23" eb="25">
      <t>カクニン</t>
    </rPh>
    <rPh sb="27" eb="29">
      <t>シュウキュウ</t>
    </rPh>
    <rPh sb="30" eb="31">
      <t>ニチ</t>
    </rPh>
    <rPh sb="31" eb="33">
      <t>コウジ</t>
    </rPh>
    <rPh sb="34" eb="36">
      <t>リコウ</t>
    </rPh>
    <phoneticPr fontId="2"/>
  </si>
  <si>
    <t>年末</t>
    <rPh sb="0" eb="1">
      <t>ネン</t>
    </rPh>
    <rPh sb="1" eb="2">
      <t>マツ</t>
    </rPh>
    <phoneticPr fontId="2"/>
  </si>
  <si>
    <t>年始</t>
    <rPh sb="0" eb="2">
      <t>ネンシ</t>
    </rPh>
    <phoneticPr fontId="2"/>
  </si>
  <si>
    <t>休日等取得実績調書および真夏日確認調書</t>
    <rPh sb="0" eb="3">
      <t>キュウジツトウ</t>
    </rPh>
    <rPh sb="3" eb="5">
      <t>シュトク</t>
    </rPh>
    <rPh sb="5" eb="7">
      <t>ジッセキ</t>
    </rPh>
    <rPh sb="7" eb="9">
      <t>チョウショ</t>
    </rPh>
    <rPh sb="12" eb="15">
      <t>マナツビ</t>
    </rPh>
    <rPh sb="15" eb="17">
      <t>カクニン</t>
    </rPh>
    <rPh sb="17" eb="19">
      <t>チョウショ</t>
    </rPh>
    <phoneticPr fontId="2"/>
  </si>
  <si>
    <t>真夏日</t>
    <rPh sb="0" eb="3">
      <t>マナツビ</t>
    </rPh>
    <phoneticPr fontId="2"/>
  </si>
  <si>
    <t>真夏日
判定</t>
    <rPh sb="0" eb="3">
      <t>マナツビ</t>
    </rPh>
    <rPh sb="4" eb="6">
      <t>ハンテイ</t>
    </rPh>
    <phoneticPr fontId="2"/>
  </si>
  <si>
    <t>◎</t>
    <phoneticPr fontId="2"/>
  </si>
  <si>
    <t>真夏日チェック</t>
    <rPh sb="0" eb="3">
      <t>マナツビ</t>
    </rPh>
    <phoneticPr fontId="2"/>
  </si>
  <si>
    <t>真夏日率</t>
    <rPh sb="0" eb="3">
      <t>マナツビ</t>
    </rPh>
    <phoneticPr fontId="2"/>
  </si>
  <si>
    <t>熱中症対策に資する現場管理費の補正値（％）</t>
    <rPh sb="0" eb="3">
      <t>ネッチュウショウ</t>
    </rPh>
    <rPh sb="3" eb="5">
      <t>タイサク</t>
    </rPh>
    <rPh sb="6" eb="7">
      <t>シ</t>
    </rPh>
    <rPh sb="9" eb="14">
      <t>ゲンバカンリヒ</t>
    </rPh>
    <rPh sb="15" eb="17">
      <t>ホセイ</t>
    </rPh>
    <rPh sb="17" eb="18">
      <t>チ</t>
    </rPh>
    <phoneticPr fontId="2"/>
  </si>
  <si>
    <t>補正値（％）</t>
    <rPh sb="0" eb="3">
      <t>ホセイチ</t>
    </rPh>
    <phoneticPr fontId="2"/>
  </si>
  <si>
    <t>真夏日率×補正係数（1.2）</t>
    <rPh sb="0" eb="3">
      <t>マナツビ</t>
    </rPh>
    <rPh sb="3" eb="4">
      <t>リツ</t>
    </rPh>
    <rPh sb="5" eb="7">
      <t>ホセイ</t>
    </rPh>
    <rPh sb="7" eb="9">
      <t>ケイスウ</t>
    </rPh>
    <phoneticPr fontId="2"/>
  </si>
  <si>
    <t>※補正値（％）及び真夏日率の計算値は、小数点以下３位を</t>
    <rPh sb="25" eb="26">
      <t>イ</t>
    </rPh>
    <phoneticPr fontId="2"/>
  </si>
  <si>
    <t>対象期間中の真夏日日数/契約工期</t>
    <rPh sb="0" eb="2">
      <t>タイショウ</t>
    </rPh>
    <rPh sb="2" eb="5">
      <t>キカンチュウ</t>
    </rPh>
    <rPh sb="6" eb="9">
      <t>マナツビ</t>
    </rPh>
    <rPh sb="9" eb="11">
      <t>ニッスウ</t>
    </rPh>
    <rPh sb="12" eb="14">
      <t>ケイヤク</t>
    </rPh>
    <rPh sb="14" eb="16">
      <t>コウキ</t>
    </rPh>
    <phoneticPr fontId="2"/>
  </si>
  <si>
    <t>※対象期間とは、週休2日確認対象期間のことをいう。</t>
    <rPh sb="1" eb="5">
      <t>タイショウキカン</t>
    </rPh>
    <phoneticPr fontId="2"/>
  </si>
  <si>
    <t>　２位止めとする。</t>
    <phoneticPr fontId="2"/>
  </si>
  <si>
    <t>※対象期間中の真夏日については、現場閉所日の真夏日は</t>
    <rPh sb="1" eb="3">
      <t>タイショウ</t>
    </rPh>
    <rPh sb="3" eb="6">
      <t>キカンチュウ</t>
    </rPh>
    <rPh sb="7" eb="10">
      <t>マナツビ</t>
    </rPh>
    <rPh sb="16" eb="18">
      <t>ゲンバ</t>
    </rPh>
    <rPh sb="18" eb="20">
      <t>ヘイショ</t>
    </rPh>
    <rPh sb="20" eb="21">
      <t>ビ</t>
    </rPh>
    <rPh sb="22" eb="25">
      <t>マナツビ</t>
    </rPh>
    <phoneticPr fontId="2"/>
  </si>
  <si>
    <t>　含まない。</t>
    <phoneticPr fontId="2"/>
  </si>
  <si>
    <t>※真夏日（◎）の合計が真夏日日数になる。</t>
    <rPh sb="1" eb="4">
      <t>マナツビ</t>
    </rPh>
    <rPh sb="8" eb="10">
      <t>ゴウケイ</t>
    </rPh>
    <rPh sb="11" eb="14">
      <t>マナツビ</t>
    </rPh>
    <rPh sb="14" eb="16">
      <t>ニッスウ</t>
    </rPh>
    <phoneticPr fontId="2"/>
  </si>
  <si>
    <t>上記判定は「月単位での４週８休達成」であるが、事前の協議により土日の施工を許可し、事前に代休取得済みであるので、「完全週休２日（土日）達成」とみなす。</t>
    <phoneticPr fontId="2"/>
  </si>
  <si>
    <t>積算上の工期末</t>
    <rPh sb="0" eb="3">
      <t>セキサンジョウ</t>
    </rPh>
    <rPh sb="4" eb="7">
      <t>コウキマツ</t>
    </rPh>
    <phoneticPr fontId="2"/>
  </si>
  <si>
    <t>※契約工期にフレックス期間は含まない。</t>
    <rPh sb="1" eb="5">
      <t>ケイヤクコウキ</t>
    </rPh>
    <rPh sb="11" eb="13">
      <t>キカン</t>
    </rPh>
    <rPh sb="14" eb="15">
      <t>フク</t>
    </rPh>
    <phoneticPr fontId="2"/>
  </si>
  <si>
    <t>〔凡例〕　■：作業日　休：休工日　◎：真夏日　（空白）：対象外期間</t>
    <rPh sb="1" eb="3">
      <t>ハンレイ</t>
    </rPh>
    <rPh sb="19" eb="22">
      <t>マナツビ</t>
    </rPh>
    <phoneticPr fontId="2"/>
  </si>
  <si>
    <t>控除日数</t>
    <rPh sb="0" eb="2">
      <t>コウジョ</t>
    </rPh>
    <rPh sb="2" eb="4">
      <t>ニッスウ</t>
    </rPh>
    <phoneticPr fontId="2"/>
  </si>
  <si>
    <t>夏期休暇（８月１３日～１５日）</t>
    <rPh sb="0" eb="2">
      <t>カキ</t>
    </rPh>
    <rPh sb="2" eb="4">
      <t>キュウカ</t>
    </rPh>
    <rPh sb="6" eb="7">
      <t>ガツ</t>
    </rPh>
    <rPh sb="9" eb="10">
      <t>ニチ</t>
    </rPh>
    <rPh sb="13" eb="14">
      <t>ニチ</t>
    </rPh>
    <phoneticPr fontId="2"/>
  </si>
  <si>
    <t>年末年始（１２月２９日～１月３日）</t>
    <phoneticPr fontId="2"/>
  </si>
  <si>
    <t>その他一時中止等期間</t>
    <rPh sb="2" eb="3">
      <t>タ</t>
    </rPh>
    <rPh sb="8" eb="10">
      <t>キカン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</si>
</sst>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General&quot;年度&quot;"/>
    <numFmt numFmtId="178" formatCode="General&quot;日&quot;"/>
    <numFmt numFmtId="179" formatCode="0.000"/>
    <numFmt numFmtId="180" formatCode="0.0%"/>
    <numFmt numFmtId="181" formatCode="[$-F800]dddd\,\ mmmm\ dd\,\ yyyy"/>
    <numFmt numFmtId="182" formatCode="0.000%"/>
    <numFmt numFmtId="183" formatCode="0.00_ "/>
  </numFmts>
  <fonts count="32">
    <font>
      <sz val="11"/>
      <color theme="1"/>
      <name val="ＭＳ Ｐゴシック"/>
      <family val="2"/>
      <charset val="128"/>
      <scheme val="minor"/>
    </font>
    <font>
      <sz val="11"/>
      <color rgb="FFFF0000"/>
      <name val="ＭＳ Ｐゴシック"/>
      <family val="2"/>
      <charset val="128"/>
      <scheme val="minor"/>
    </font>
    <font>
      <sz val="6"/>
      <name val="ＭＳ Ｐゴシック"/>
      <family val="2"/>
      <charset val="128"/>
      <scheme val="minor"/>
    </font>
    <font>
      <sz val="11"/>
      <color rgb="FFFF0000"/>
      <name val="ＭＳ Ｐゴシック"/>
      <family val="3"/>
      <charset val="128"/>
      <scheme val="minor"/>
    </font>
    <font>
      <b/>
      <sz val="16"/>
      <color theme="1"/>
      <name val="ＭＳ Ｐゴシック"/>
      <family val="3"/>
      <charset val="128"/>
      <scheme val="minor"/>
    </font>
    <font>
      <sz val="10.5"/>
      <color theme="1"/>
      <name val="ＭＳ 明朝"/>
      <family val="1"/>
      <charset val="128"/>
    </font>
    <font>
      <sz val="10.5"/>
      <color theme="1"/>
      <name val="ＭＳ ゴシック"/>
      <family val="3"/>
      <charset val="128"/>
    </font>
    <font>
      <sz val="16"/>
      <color theme="1"/>
      <name val="ＭＳ ゴシック"/>
      <family val="3"/>
      <charset val="128"/>
    </font>
    <font>
      <sz val="12"/>
      <color theme="1"/>
      <name val="ＭＳ ゴシック"/>
      <family val="3"/>
      <charset val="128"/>
    </font>
    <font>
      <u/>
      <sz val="12"/>
      <color theme="1"/>
      <name val="ＭＳ ゴシック"/>
      <family val="3"/>
      <charset val="128"/>
    </font>
    <font>
      <sz val="12"/>
      <color theme="1"/>
      <name val="ＭＳ Ｐゴシック"/>
      <family val="2"/>
      <charset val="128"/>
      <scheme val="minor"/>
    </font>
    <font>
      <sz val="11"/>
      <name val="ＭＳ Ｐゴシック"/>
      <family val="2"/>
      <charset val="128"/>
      <scheme val="minor"/>
    </font>
    <font>
      <sz val="9"/>
      <color theme="1"/>
      <name val="ＭＳ ゴシック"/>
      <family val="3"/>
      <charset val="128"/>
    </font>
    <font>
      <sz val="9"/>
      <color theme="1"/>
      <name val="ＭＳ Ｐゴシック"/>
      <family val="2"/>
      <charset val="128"/>
      <scheme val="minor"/>
    </font>
    <font>
      <sz val="9"/>
      <color theme="1"/>
      <name val="ＭＳ Ｐゴシック"/>
      <family val="3"/>
      <charset val="128"/>
      <scheme val="minor"/>
    </font>
    <font>
      <b/>
      <sz val="11"/>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1"/>
      <name val="ＭＳ Ｐゴシック"/>
      <family val="3"/>
      <charset val="128"/>
    </font>
    <font>
      <b/>
      <sz val="12"/>
      <color indexed="10"/>
      <name val="ＭＳ Ｐゴシック"/>
      <family val="3"/>
      <charset val="128"/>
    </font>
    <font>
      <sz val="11"/>
      <color theme="1"/>
      <name val="ＭＳ Ｐゴシック"/>
      <family val="2"/>
      <charset val="128"/>
      <scheme val="minor"/>
    </font>
    <font>
      <b/>
      <sz val="11"/>
      <color rgb="FF0000FF"/>
      <name val="HG丸ｺﾞｼｯｸM-PRO"/>
      <family val="3"/>
      <charset val="128"/>
    </font>
    <font>
      <b/>
      <sz val="8"/>
      <color rgb="FF0000FF"/>
      <name val="HG丸ｺﾞｼｯｸM-PRO"/>
      <family val="3"/>
      <charset val="128"/>
    </font>
    <font>
      <b/>
      <sz val="11"/>
      <color rgb="FFFF0000"/>
      <name val="HG丸ｺﾞｼｯｸM-PRO"/>
      <family val="3"/>
      <charset val="128"/>
    </font>
    <font>
      <b/>
      <sz val="11"/>
      <color theme="1"/>
      <name val="HG丸ｺﾞｼｯｸM-PRO"/>
      <family val="3"/>
      <charset val="128"/>
    </font>
    <font>
      <sz val="9.5"/>
      <color theme="1"/>
      <name val="ＭＳ Ｐゴシック"/>
      <family val="2"/>
      <charset val="128"/>
      <scheme val="minor"/>
    </font>
    <font>
      <sz val="11"/>
      <color theme="1"/>
      <name val="ＭＳ Ｐゴシック"/>
      <family val="3"/>
      <charset val="128"/>
      <scheme val="minor"/>
    </font>
    <font>
      <b/>
      <sz val="11"/>
      <color theme="9" tint="-0.249977111117893"/>
      <name val="HG丸ｺﾞｼｯｸM-PRO"/>
      <family val="3"/>
      <charset val="128"/>
    </font>
    <font>
      <u/>
      <sz val="11"/>
      <color theme="1"/>
      <name val="ＭＳ Ｐゴシック"/>
      <family val="2"/>
      <charset val="128"/>
      <scheme val="minor"/>
    </font>
    <font>
      <b/>
      <u/>
      <sz val="11"/>
      <color theme="1"/>
      <name val="ＭＳ Ｐゴシック"/>
      <family val="3"/>
      <charset val="128"/>
      <scheme val="minor"/>
    </font>
    <font>
      <sz val="9"/>
      <color indexed="81"/>
      <name val="MS P ゴシック"/>
      <family val="3"/>
      <charset val="128"/>
    </font>
    <font>
      <sz val="11"/>
      <color theme="0" tint="-0.499984740745262"/>
      <name val="ＭＳ Ｐゴシック"/>
      <family val="3"/>
      <charset val="128"/>
      <scheme val="minor"/>
    </font>
  </fonts>
  <fills count="1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CCFF"/>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7" tint="0.79998168889431442"/>
        <bgColor indexed="64"/>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rgb="FFFF0000"/>
      </left>
      <right style="hair">
        <color indexed="64"/>
      </right>
      <top style="hair">
        <color indexed="64"/>
      </top>
      <bottom style="medium">
        <color rgb="FFFF0000"/>
      </bottom>
      <diagonal/>
    </border>
    <border>
      <left style="hair">
        <color indexed="64"/>
      </left>
      <right style="hair">
        <color indexed="64"/>
      </right>
      <top style="hair">
        <color indexed="64"/>
      </top>
      <bottom style="medium">
        <color rgb="FFFF0000"/>
      </bottom>
      <diagonal/>
    </border>
    <border>
      <left style="hair">
        <color indexed="64"/>
      </left>
      <right style="medium">
        <color rgb="FFFF0000"/>
      </right>
      <top style="hair">
        <color indexed="64"/>
      </top>
      <bottom style="medium">
        <color rgb="FFFF0000"/>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medium">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medium">
        <color rgb="FFFF0000"/>
      </left>
      <right style="hair">
        <color indexed="64"/>
      </right>
      <top style="medium">
        <color rgb="FFFF0000"/>
      </top>
      <bottom style="hair">
        <color indexed="64"/>
      </bottom>
      <diagonal/>
    </border>
    <border>
      <left style="hair">
        <color indexed="64"/>
      </left>
      <right style="hair">
        <color indexed="64"/>
      </right>
      <top style="medium">
        <color rgb="FFFF0000"/>
      </top>
      <bottom style="hair">
        <color indexed="64"/>
      </bottom>
      <diagonal/>
    </border>
    <border>
      <left style="hair">
        <color indexed="64"/>
      </left>
      <right style="medium">
        <color rgb="FFFF0000"/>
      </right>
      <top style="medium">
        <color rgb="FFFF0000"/>
      </top>
      <bottom style="hair">
        <color indexed="64"/>
      </bottom>
      <diagonal/>
    </border>
    <border>
      <left style="medium">
        <color rgb="FFFF0000"/>
      </left>
      <right style="hair">
        <color indexed="64"/>
      </right>
      <top style="hair">
        <color indexed="64"/>
      </top>
      <bottom style="hair">
        <color indexed="64"/>
      </bottom>
      <diagonal/>
    </border>
    <border>
      <left style="hair">
        <color indexed="64"/>
      </left>
      <right style="medium">
        <color rgb="FFFF0000"/>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rgb="FFFF0000"/>
      </left>
      <right style="hair">
        <color indexed="64"/>
      </right>
      <top style="hair">
        <color indexed="64"/>
      </top>
      <bottom style="medium">
        <color indexed="64"/>
      </bottom>
      <diagonal/>
    </border>
    <border>
      <left style="hair">
        <color indexed="64"/>
      </left>
      <right style="medium">
        <color rgb="FFFF0000"/>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medium">
        <color rgb="FFFF0000"/>
      </top>
      <bottom style="hair">
        <color indexed="64"/>
      </bottom>
      <diagonal/>
    </border>
    <border>
      <left style="medium">
        <color indexed="64"/>
      </left>
      <right style="hair">
        <color indexed="64"/>
      </right>
      <top style="medium">
        <color rgb="FFFF0000"/>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rgb="FFFF0000"/>
      </left>
      <right/>
      <top style="medium">
        <color indexed="64"/>
      </top>
      <bottom/>
      <diagonal/>
    </border>
    <border>
      <left/>
      <right style="medium">
        <color rgb="FFFF0000"/>
      </right>
      <top style="medium">
        <color indexed="64"/>
      </top>
      <bottom/>
      <diagonal/>
    </border>
    <border>
      <left style="hair">
        <color indexed="64"/>
      </left>
      <right style="medium">
        <color indexed="64"/>
      </right>
      <top style="hair">
        <color indexed="64"/>
      </top>
      <bottom style="medium">
        <color rgb="FFFF0000"/>
      </bottom>
      <diagonal/>
    </border>
    <border>
      <left style="medium">
        <color indexed="64"/>
      </left>
      <right style="hair">
        <color indexed="64"/>
      </right>
      <top style="hair">
        <color indexed="64"/>
      </top>
      <bottom style="medium">
        <color rgb="FFFF0000"/>
      </bottom>
      <diagonal/>
    </border>
    <border>
      <left style="medium">
        <color rgb="FFFF0000"/>
      </left>
      <right style="hair">
        <color indexed="64"/>
      </right>
      <top style="hair">
        <color theme="1"/>
      </top>
      <bottom style="hair">
        <color indexed="64"/>
      </bottom>
      <diagonal/>
    </border>
    <border>
      <left style="hair">
        <color indexed="64"/>
      </left>
      <right style="hair">
        <color indexed="64"/>
      </right>
      <top style="hair">
        <color theme="1"/>
      </top>
      <bottom style="hair">
        <color indexed="64"/>
      </bottom>
      <diagonal/>
    </border>
    <border>
      <left style="hair">
        <color indexed="64"/>
      </left>
      <right style="medium">
        <color indexed="64"/>
      </right>
      <top style="hair">
        <color theme="1"/>
      </top>
      <bottom style="hair">
        <color indexed="64"/>
      </bottom>
      <diagonal/>
    </border>
    <border>
      <left style="medium">
        <color indexed="64"/>
      </left>
      <right style="hair">
        <color indexed="64"/>
      </right>
      <top style="hair">
        <color theme="1"/>
      </top>
      <bottom style="hair">
        <color indexed="64"/>
      </bottom>
      <diagonal/>
    </border>
    <border>
      <left style="hair">
        <color indexed="64"/>
      </left>
      <right style="medium">
        <color rgb="FFFF0000"/>
      </right>
      <top style="hair">
        <color theme="1"/>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rgb="FFFF0000"/>
      </left>
      <right/>
      <top/>
      <bottom style="medium">
        <color indexed="64"/>
      </bottom>
      <diagonal/>
    </border>
    <border>
      <left/>
      <right style="medium">
        <color rgb="FFFF0000"/>
      </right>
      <top/>
      <bottom style="medium">
        <color indexed="64"/>
      </bottom>
      <diagonal/>
    </border>
    <border>
      <left/>
      <right style="medium">
        <color indexed="64"/>
      </right>
      <top/>
      <bottom style="medium">
        <color rgb="FFFF0000"/>
      </bottom>
      <diagonal/>
    </border>
    <border>
      <left style="medium">
        <color indexed="64"/>
      </left>
      <right/>
      <top/>
      <bottom style="medium">
        <color rgb="FFFF0000"/>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medium">
        <color rgb="FFFF0000"/>
      </top>
      <bottom style="hair">
        <color indexed="64"/>
      </bottom>
      <diagonal/>
    </border>
    <border>
      <left style="hair">
        <color indexed="64"/>
      </left>
      <right style="thin">
        <color indexed="64"/>
      </right>
      <top style="hair">
        <color indexed="64"/>
      </top>
      <bottom style="medium">
        <color rgb="FFFF0000"/>
      </bottom>
      <diagonal/>
    </border>
    <border>
      <left/>
      <right style="medium">
        <color rgb="FFFF0000"/>
      </right>
      <top style="medium">
        <color rgb="FFFF0000"/>
      </top>
      <bottom style="hair">
        <color indexed="64"/>
      </bottom>
      <diagonal/>
    </border>
    <border>
      <left/>
      <right style="medium">
        <color rgb="FFFF0000"/>
      </right>
      <top style="hair">
        <color indexed="64"/>
      </top>
      <bottom style="hair">
        <color indexed="64"/>
      </bottom>
      <diagonal/>
    </border>
    <border>
      <left/>
      <right style="medium">
        <color rgb="FFFF0000"/>
      </right>
      <top style="hair">
        <color indexed="64"/>
      </top>
      <bottom style="medium">
        <color rgb="FFFF0000"/>
      </bottom>
      <diagonal/>
    </border>
  </borders>
  <cellStyleXfs count="5">
    <xf numFmtId="0" fontId="0" fillId="0" borderId="0">
      <alignment vertical="center"/>
    </xf>
    <xf numFmtId="0" fontId="18" fillId="0" borderId="0"/>
    <xf numFmtId="38" fontId="18" fillId="0" borderId="0" applyFont="0" applyFill="0" applyBorder="0" applyAlignment="0" applyProtection="0"/>
    <xf numFmtId="38" fontId="20" fillId="0" borderId="0" applyFont="0" applyFill="0" applyBorder="0" applyAlignment="0" applyProtection="0">
      <alignment vertical="center"/>
    </xf>
    <xf numFmtId="9" fontId="20" fillId="0" borderId="0" applyFont="0" applyFill="0" applyBorder="0" applyAlignment="0" applyProtection="0">
      <alignment vertical="center"/>
    </xf>
  </cellStyleXfs>
  <cellXfs count="415">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6" fillId="0" borderId="0" xfId="0" applyFont="1" applyAlignment="1">
      <alignment horizontal="justify" vertical="center"/>
    </xf>
    <xf numFmtId="0" fontId="7" fillId="0" borderId="0" xfId="0" applyFont="1" applyAlignment="1">
      <alignment horizontal="center" vertical="center"/>
    </xf>
    <xf numFmtId="0" fontId="6" fillId="0" borderId="0" xfId="0" applyFont="1" applyAlignment="1">
      <alignment horizontal="center" vertical="center"/>
    </xf>
    <xf numFmtId="0" fontId="5" fillId="0" borderId="0" xfId="0" applyFont="1" applyAlignment="1">
      <alignment horizontal="justify" vertical="center"/>
    </xf>
    <xf numFmtId="0" fontId="8" fillId="0" borderId="0" xfId="0" applyFont="1">
      <alignment vertical="center"/>
    </xf>
    <xf numFmtId="0" fontId="10" fillId="0" borderId="0" xfId="0" applyFont="1">
      <alignment vertical="center"/>
    </xf>
    <xf numFmtId="0" fontId="6" fillId="0" borderId="1" xfId="0" applyFont="1" applyBorder="1" applyAlignment="1">
      <alignment horizontal="justify" vertical="center" wrapText="1"/>
    </xf>
    <xf numFmtId="56"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lignment vertical="center"/>
    </xf>
    <xf numFmtId="0" fontId="6" fillId="0" borderId="6" xfId="0" applyFont="1" applyBorder="1" applyAlignment="1">
      <alignment horizontal="center" vertical="center" wrapText="1"/>
    </xf>
    <xf numFmtId="0" fontId="11" fillId="0" borderId="0" xfId="0" applyFont="1">
      <alignment vertical="center"/>
    </xf>
    <xf numFmtId="0" fontId="0" fillId="2" borderId="0" xfId="0" applyFill="1">
      <alignment vertical="center"/>
    </xf>
    <xf numFmtId="0" fontId="0" fillId="0" borderId="0" xfId="0" quotePrefix="1">
      <alignment vertical="center"/>
    </xf>
    <xf numFmtId="0" fontId="0" fillId="4" borderId="0" xfId="0" applyFill="1">
      <alignment vertical="center"/>
    </xf>
    <xf numFmtId="0" fontId="0" fillId="0" borderId="0" xfId="0" applyAlignment="1">
      <alignment vertical="center" shrinkToFit="1"/>
    </xf>
    <xf numFmtId="0" fontId="0" fillId="2" borderId="0" xfId="0" applyFill="1" applyAlignment="1">
      <alignment vertical="center" shrinkToFit="1"/>
    </xf>
    <xf numFmtId="0" fontId="11" fillId="4" borderId="0" xfId="0" applyFont="1" applyFill="1">
      <alignment vertical="center"/>
    </xf>
    <xf numFmtId="0" fontId="0" fillId="2" borderId="8" xfId="0" applyFill="1" applyBorder="1" applyAlignment="1">
      <alignment vertical="center" shrinkToFit="1"/>
    </xf>
    <xf numFmtId="0" fontId="6" fillId="3" borderId="6"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1" fillId="0" borderId="1" xfId="0" applyFont="1" applyBorder="1" applyAlignment="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3" borderId="10" xfId="0" applyFill="1" applyBorder="1" applyProtection="1">
      <alignment vertical="center"/>
      <protection locked="0"/>
    </xf>
    <xf numFmtId="0" fontId="0" fillId="3" borderId="11" xfId="0" applyFill="1" applyBorder="1" applyProtection="1">
      <alignment vertical="center"/>
      <protection locked="0"/>
    </xf>
    <xf numFmtId="0" fontId="5" fillId="3" borderId="10"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6" fillId="0" borderId="3" xfId="0" applyFont="1" applyBorder="1" applyAlignment="1">
      <alignment horizontal="center" vertical="center" wrapText="1"/>
    </xf>
    <xf numFmtId="0" fontId="0" fillId="0" borderId="0" xfId="0" applyProtection="1">
      <alignment vertical="center"/>
      <protection locked="0"/>
    </xf>
    <xf numFmtId="0" fontId="0" fillId="0" borderId="0" xfId="0" applyAlignment="1" applyProtection="1">
      <alignment horizontal="center" vertical="center"/>
      <protection locked="0"/>
    </xf>
    <xf numFmtId="0" fontId="17" fillId="4" borderId="0" xfId="0" applyFont="1" applyFill="1">
      <alignment vertical="center"/>
    </xf>
    <xf numFmtId="0" fontId="0" fillId="0" borderId="5" xfId="0" applyBorder="1">
      <alignment vertical="center"/>
    </xf>
    <xf numFmtId="0" fontId="0" fillId="0" borderId="11" xfId="0" applyBorder="1">
      <alignment vertical="center"/>
    </xf>
    <xf numFmtId="0" fontId="0" fillId="0" borderId="6" xfId="0" applyBorder="1">
      <alignment vertical="center"/>
    </xf>
    <xf numFmtId="0" fontId="1" fillId="0" borderId="0" xfId="0" applyFont="1">
      <alignment vertical="center"/>
    </xf>
    <xf numFmtId="0" fontId="0" fillId="0" borderId="6" xfId="3" applyNumberFormat="1" applyFont="1" applyFill="1" applyBorder="1" applyAlignment="1" applyProtection="1">
      <alignment horizontal="center" vertical="center"/>
    </xf>
    <xf numFmtId="0" fontId="6" fillId="0" borderId="5" xfId="0" applyFont="1" applyBorder="1" applyAlignment="1">
      <alignment horizontal="justify" vertical="center" wrapText="1"/>
    </xf>
    <xf numFmtId="0" fontId="6" fillId="3" borderId="5" xfId="0" applyFont="1" applyFill="1" applyBorder="1" applyAlignment="1" applyProtection="1">
      <alignment horizontal="justify" vertical="center" wrapText="1"/>
      <protection locked="0"/>
    </xf>
    <xf numFmtId="0" fontId="16" fillId="0" borderId="0" xfId="0" applyFont="1">
      <alignment vertical="center"/>
    </xf>
    <xf numFmtId="0" fontId="21" fillId="3" borderId="23" xfId="0" applyFont="1" applyFill="1" applyBorder="1">
      <alignment vertical="center"/>
    </xf>
    <xf numFmtId="0" fontId="21" fillId="3" borderId="24" xfId="0" applyFont="1" applyFill="1" applyBorder="1">
      <alignment vertical="center"/>
    </xf>
    <xf numFmtId="0" fontId="21" fillId="3" borderId="26" xfId="0" applyFont="1" applyFill="1" applyBorder="1">
      <alignment vertical="center"/>
    </xf>
    <xf numFmtId="0" fontId="21" fillId="3" borderId="0" xfId="0" applyFont="1" applyFill="1">
      <alignment vertical="center"/>
    </xf>
    <xf numFmtId="0" fontId="21" fillId="3" borderId="26" xfId="0" applyFont="1" applyFill="1" applyBorder="1" applyAlignment="1">
      <alignment horizontal="left" vertical="center" indent="1"/>
    </xf>
    <xf numFmtId="0" fontId="22" fillId="3" borderId="26" xfId="0" applyFont="1" applyFill="1" applyBorder="1" applyAlignment="1">
      <alignment horizontal="right" vertical="center"/>
    </xf>
    <xf numFmtId="0" fontId="23" fillId="3" borderId="15" xfId="0" applyFont="1" applyFill="1" applyBorder="1">
      <alignment vertical="center"/>
    </xf>
    <xf numFmtId="0" fontId="24" fillId="3" borderId="16" xfId="0" applyFont="1" applyFill="1" applyBorder="1">
      <alignment vertical="center"/>
    </xf>
    <xf numFmtId="0" fontId="24" fillId="3" borderId="17" xfId="0" applyFont="1" applyFill="1" applyBorder="1">
      <alignment vertical="center"/>
    </xf>
    <xf numFmtId="0" fontId="24" fillId="0" borderId="0" xfId="0" applyFont="1">
      <alignment vertical="center"/>
    </xf>
    <xf numFmtId="0" fontId="23" fillId="3" borderId="18" xfId="0" applyFont="1" applyFill="1" applyBorder="1">
      <alignment vertical="center"/>
    </xf>
    <xf numFmtId="0" fontId="24" fillId="3" borderId="0" xfId="0" applyFont="1" applyFill="1">
      <alignment vertical="center"/>
    </xf>
    <xf numFmtId="0" fontId="24" fillId="3" borderId="19" xfId="0" applyFont="1" applyFill="1" applyBorder="1">
      <alignment vertical="center"/>
    </xf>
    <xf numFmtId="0" fontId="23" fillId="3" borderId="18" xfId="0" applyFont="1" applyFill="1" applyBorder="1" applyAlignment="1">
      <alignment horizontal="left" vertical="center" indent="1"/>
    </xf>
    <xf numFmtId="0" fontId="24" fillId="3" borderId="21" xfId="0" applyFont="1" applyFill="1" applyBorder="1">
      <alignment vertical="center"/>
    </xf>
    <xf numFmtId="0" fontId="24" fillId="3" borderId="22" xfId="0" applyFont="1" applyFill="1" applyBorder="1">
      <alignment vertical="center"/>
    </xf>
    <xf numFmtId="0" fontId="21" fillId="3" borderId="28" xfId="0" applyFont="1" applyFill="1" applyBorder="1" applyAlignment="1">
      <alignment horizontal="left" vertical="center" indent="1"/>
    </xf>
    <xf numFmtId="0" fontId="21" fillId="3" borderId="29" xfId="0" applyFont="1" applyFill="1" applyBorder="1">
      <alignment vertical="center"/>
    </xf>
    <xf numFmtId="0" fontId="21" fillId="0" borderId="0" xfId="0" applyFont="1">
      <alignment vertical="center"/>
    </xf>
    <xf numFmtId="0" fontId="23" fillId="0" borderId="0" xfId="0" applyFont="1">
      <alignment vertical="center"/>
    </xf>
    <xf numFmtId="0" fontId="23" fillId="3" borderId="20" xfId="0" applyFont="1" applyFill="1" applyBorder="1">
      <alignment vertical="center"/>
    </xf>
    <xf numFmtId="0" fontId="23" fillId="0" borderId="21" xfId="0" applyFont="1" applyBorder="1">
      <alignment vertical="center"/>
    </xf>
    <xf numFmtId="0" fontId="24" fillId="0" borderId="21" xfId="0" applyFont="1" applyBorder="1">
      <alignment vertical="center"/>
    </xf>
    <xf numFmtId="0" fontId="13" fillId="0" borderId="1" xfId="0" applyFont="1" applyBorder="1">
      <alignment vertical="center"/>
    </xf>
    <xf numFmtId="0" fontId="14" fillId="0" borderId="1" xfId="0" applyFont="1" applyBorder="1">
      <alignment vertical="center"/>
    </xf>
    <xf numFmtId="0" fontId="12" fillId="0" borderId="12" xfId="0" applyFont="1" applyBorder="1">
      <alignment vertical="center"/>
    </xf>
    <xf numFmtId="0" fontId="0" fillId="6" borderId="0" xfId="0" applyFill="1">
      <alignment vertical="center"/>
    </xf>
    <xf numFmtId="0" fontId="0" fillId="6" borderId="8" xfId="0" applyFill="1" applyBorder="1">
      <alignment vertical="center"/>
    </xf>
    <xf numFmtId="0" fontId="11" fillId="6" borderId="0" xfId="0" applyFont="1" applyFill="1">
      <alignment vertical="center"/>
    </xf>
    <xf numFmtId="0" fontId="0" fillId="0" borderId="0" xfId="0" applyAlignment="1">
      <alignment horizontal="center" vertical="center" shrinkToFit="1"/>
    </xf>
    <xf numFmtId="0" fontId="0" fillId="5" borderId="0" xfId="0" applyFill="1">
      <alignment vertical="center"/>
    </xf>
    <xf numFmtId="0" fontId="11" fillId="5" borderId="0" xfId="0" applyFont="1" applyFill="1">
      <alignment vertical="center"/>
    </xf>
    <xf numFmtId="0" fontId="17" fillId="0" borderId="0" xfId="0" applyFont="1">
      <alignment vertical="center"/>
    </xf>
    <xf numFmtId="0" fontId="17" fillId="5" borderId="0" xfId="0" applyFont="1" applyFill="1">
      <alignment vertical="center"/>
    </xf>
    <xf numFmtId="0" fontId="0" fillId="4" borderId="0" xfId="0" applyFill="1" applyAlignment="1">
      <alignment horizontal="center" vertical="center"/>
    </xf>
    <xf numFmtId="0" fontId="0" fillId="5" borderId="8" xfId="0" applyFill="1" applyBorder="1">
      <alignment vertical="center"/>
    </xf>
    <xf numFmtId="0" fontId="0" fillId="5" borderId="0" xfId="0" applyFill="1" applyAlignment="1">
      <alignment horizontal="center" vertical="center"/>
    </xf>
    <xf numFmtId="0" fontId="26" fillId="5" borderId="0" xfId="0" applyFont="1" applyFill="1" applyAlignment="1">
      <alignment horizontal="center" vertical="center"/>
    </xf>
    <xf numFmtId="0" fontId="0" fillId="4" borderId="8" xfId="0" applyFill="1" applyBorder="1">
      <alignment vertical="center"/>
    </xf>
    <xf numFmtId="178" fontId="0" fillId="0" borderId="0" xfId="0" applyNumberFormat="1" applyAlignment="1">
      <alignment horizontal="center" vertical="center"/>
    </xf>
    <xf numFmtId="178" fontId="0" fillId="0" borderId="0" xfId="0" applyNumberFormat="1" applyAlignment="1">
      <alignment horizontal="left" vertical="center"/>
    </xf>
    <xf numFmtId="0" fontId="0" fillId="0" borderId="0" xfId="0" applyAlignment="1">
      <alignment horizontal="left" vertical="center"/>
    </xf>
    <xf numFmtId="180" fontId="0" fillId="0" borderId="0" xfId="4" applyNumberFormat="1" applyFont="1">
      <alignment vertical="center"/>
    </xf>
    <xf numFmtId="180" fontId="0" fillId="7" borderId="11" xfId="4" applyNumberFormat="1" applyFont="1" applyFill="1" applyBorder="1">
      <alignment vertical="center"/>
    </xf>
    <xf numFmtId="0" fontId="0" fillId="7" borderId="6" xfId="0" applyFill="1" applyBorder="1" applyAlignment="1">
      <alignment horizontal="center" vertical="center"/>
    </xf>
    <xf numFmtId="180" fontId="0" fillId="7" borderId="11" xfId="4" applyNumberFormat="1" applyFont="1" applyFill="1" applyBorder="1" applyAlignment="1">
      <alignment horizontal="center" vertical="center"/>
    </xf>
    <xf numFmtId="0" fontId="0" fillId="7" borderId="11" xfId="0" applyFill="1" applyBorder="1">
      <alignment vertical="center"/>
    </xf>
    <xf numFmtId="0" fontId="0" fillId="7" borderId="6" xfId="0" applyFill="1" applyBorder="1">
      <alignment vertical="center"/>
    </xf>
    <xf numFmtId="0" fontId="0" fillId="2" borderId="0" xfId="0" applyFill="1" applyAlignment="1">
      <alignment horizontal="center" vertical="center"/>
    </xf>
    <xf numFmtId="0" fontId="1" fillId="0" borderId="8" xfId="0" applyFont="1" applyBorder="1">
      <alignment vertical="center"/>
    </xf>
    <xf numFmtId="180" fontId="0" fillId="7" borderId="5" xfId="4" applyNumberFormat="1" applyFont="1" applyFill="1" applyBorder="1" applyAlignment="1">
      <alignment horizontal="center" vertical="center"/>
    </xf>
    <xf numFmtId="178" fontId="0" fillId="0" borderId="0" xfId="0" applyNumberFormat="1" applyAlignment="1">
      <alignment horizontal="right" vertical="center"/>
    </xf>
    <xf numFmtId="0" fontId="0" fillId="0" borderId="1" xfId="0" applyBorder="1" applyAlignment="1">
      <alignment vertical="center" wrapText="1"/>
    </xf>
    <xf numFmtId="0" fontId="17" fillId="0" borderId="31" xfId="0" applyFont="1" applyBorder="1" applyAlignment="1">
      <alignment horizontal="center" vertical="center"/>
    </xf>
    <xf numFmtId="0" fontId="17" fillId="0" borderId="37" xfId="0" applyFont="1" applyBorder="1" applyAlignment="1">
      <alignment horizontal="center" vertical="center"/>
    </xf>
    <xf numFmtId="0" fontId="0" fillId="0" borderId="6" xfId="0" applyBorder="1" applyAlignment="1">
      <alignment horizontal="center" vertical="center"/>
    </xf>
    <xf numFmtId="0" fontId="25" fillId="0" borderId="6" xfId="0" applyFont="1" applyBorder="1" applyAlignment="1">
      <alignment horizontal="center" vertical="center" wrapText="1"/>
    </xf>
    <xf numFmtId="0" fontId="0" fillId="0" borderId="7" xfId="0" applyBorder="1">
      <alignment vertical="center"/>
    </xf>
    <xf numFmtId="181" fontId="0" fillId="8" borderId="5" xfId="0" applyNumberFormat="1" applyFill="1" applyBorder="1" applyAlignment="1" applyProtection="1">
      <alignment horizontal="left" vertical="center"/>
      <protection locked="0"/>
    </xf>
    <xf numFmtId="0" fontId="15" fillId="0" borderId="0" xfId="0" applyFont="1" applyAlignment="1">
      <alignment horizontal="left" vertical="center"/>
    </xf>
    <xf numFmtId="177" fontId="1" fillId="0" borderId="0" xfId="0" applyNumberFormat="1" applyFont="1" applyProtection="1">
      <alignment vertical="center"/>
      <protection locked="0"/>
    </xf>
    <xf numFmtId="0" fontId="24" fillId="3" borderId="24" xfId="0" applyFont="1" applyFill="1" applyBorder="1">
      <alignment vertical="center"/>
    </xf>
    <xf numFmtId="0" fontId="24" fillId="3" borderId="25" xfId="0" applyFont="1" applyFill="1" applyBorder="1">
      <alignment vertical="center"/>
    </xf>
    <xf numFmtId="0" fontId="24" fillId="3" borderId="27" xfId="0" applyFont="1" applyFill="1" applyBorder="1">
      <alignment vertical="center"/>
    </xf>
    <xf numFmtId="0" fontId="24" fillId="3" borderId="29" xfId="0" applyFont="1" applyFill="1" applyBorder="1">
      <alignment vertical="center"/>
    </xf>
    <xf numFmtId="0" fontId="24" fillId="3" borderId="30" xfId="0" applyFont="1" applyFill="1" applyBorder="1">
      <alignment vertical="center"/>
    </xf>
    <xf numFmtId="0" fontId="27" fillId="3" borderId="0" xfId="0" applyFont="1" applyFill="1">
      <alignment vertical="center"/>
    </xf>
    <xf numFmtId="0" fontId="27" fillId="0" borderId="0" xfId="0" applyFont="1">
      <alignment vertical="center"/>
    </xf>
    <xf numFmtId="0" fontId="27" fillId="3" borderId="63" xfId="0" applyFont="1" applyFill="1" applyBorder="1">
      <alignment vertical="center"/>
    </xf>
    <xf numFmtId="0" fontId="27" fillId="3" borderId="64" xfId="0" applyFont="1" applyFill="1" applyBorder="1">
      <alignment vertical="center"/>
    </xf>
    <xf numFmtId="0" fontId="27" fillId="3" borderId="65" xfId="0" applyFont="1" applyFill="1" applyBorder="1" applyAlignment="1">
      <alignment horizontal="left" vertical="center" indent="1"/>
    </xf>
    <xf numFmtId="0" fontId="27" fillId="3" borderId="66" xfId="0" applyFont="1" applyFill="1" applyBorder="1">
      <alignment vertical="center"/>
    </xf>
    <xf numFmtId="0" fontId="27" fillId="3" borderId="65" xfId="0" applyFont="1" applyFill="1" applyBorder="1">
      <alignment vertical="center"/>
    </xf>
    <xf numFmtId="0" fontId="27" fillId="3" borderId="67" xfId="0" applyFont="1" applyFill="1" applyBorder="1">
      <alignment vertical="center"/>
    </xf>
    <xf numFmtId="0" fontId="27" fillId="3" borderId="68" xfId="0" applyFont="1" applyFill="1" applyBorder="1">
      <alignment vertical="center"/>
    </xf>
    <xf numFmtId="0" fontId="27" fillId="3" borderId="69" xfId="0" applyFont="1" applyFill="1" applyBorder="1">
      <alignment vertical="center"/>
    </xf>
    <xf numFmtId="0" fontId="27" fillId="3" borderId="62" xfId="0" applyFont="1" applyFill="1" applyBorder="1" applyAlignment="1">
      <alignment horizontal="left" vertical="center" indent="1"/>
    </xf>
    <xf numFmtId="0" fontId="0" fillId="0" borderId="56" xfId="0" applyBorder="1">
      <alignment vertical="center"/>
    </xf>
    <xf numFmtId="0" fontId="0" fillId="0" borderId="70" xfId="0" applyBorder="1" applyAlignment="1">
      <alignment horizontal="center" vertical="center"/>
    </xf>
    <xf numFmtId="0" fontId="0" fillId="0" borderId="54" xfId="0" applyBorder="1">
      <alignment vertical="center"/>
    </xf>
    <xf numFmtId="0" fontId="0" fillId="0" borderId="57" xfId="0" applyBorder="1">
      <alignment vertical="center"/>
    </xf>
    <xf numFmtId="0" fontId="0" fillId="0" borderId="58" xfId="0" applyBorder="1">
      <alignment vertical="center"/>
    </xf>
    <xf numFmtId="0" fontId="4" fillId="0" borderId="0" xfId="0" applyFont="1">
      <alignment vertical="center"/>
    </xf>
    <xf numFmtId="0" fontId="0" fillId="0" borderId="10" xfId="0" applyBorder="1" applyAlignment="1">
      <alignment horizontal="center" vertical="center"/>
    </xf>
    <xf numFmtId="0" fontId="0" fillId="0" borderId="46"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2" borderId="35" xfId="0" applyFill="1" applyBorder="1">
      <alignment vertical="center"/>
    </xf>
    <xf numFmtId="0" fontId="0" fillId="2" borderId="42" xfId="0" applyFill="1" applyBorder="1">
      <alignment vertical="center"/>
    </xf>
    <xf numFmtId="0" fontId="0" fillId="2" borderId="47" xfId="0" applyFill="1" applyBorder="1">
      <alignment vertical="center"/>
    </xf>
    <xf numFmtId="0" fontId="0" fillId="0" borderId="72" xfId="0" applyBorder="1">
      <alignment vertical="center"/>
    </xf>
    <xf numFmtId="0" fontId="0" fillId="0" borderId="73" xfId="0" applyBorder="1">
      <alignment vertical="center"/>
    </xf>
    <xf numFmtId="0" fontId="0" fillId="0" borderId="74" xfId="0" applyBorder="1">
      <alignment vertical="center"/>
    </xf>
    <xf numFmtId="0" fontId="0" fillId="0" borderId="32" xfId="0" applyBorder="1" applyAlignment="1">
      <alignment horizontal="center" vertical="center"/>
    </xf>
    <xf numFmtId="0" fontId="0" fillId="0" borderId="31" xfId="0" applyBorder="1" applyAlignment="1">
      <alignment horizontal="center" vertical="center"/>
    </xf>
    <xf numFmtId="0" fontId="0" fillId="0" borderId="75" xfId="0" applyBorder="1">
      <alignment vertical="center"/>
    </xf>
    <xf numFmtId="0" fontId="0" fillId="0" borderId="36" xfId="0" applyBorder="1">
      <alignment vertical="center"/>
    </xf>
    <xf numFmtId="0" fontId="3" fillId="0" borderId="73" xfId="0" applyFont="1" applyBorder="1">
      <alignment vertical="center"/>
    </xf>
    <xf numFmtId="0" fontId="3" fillId="0" borderId="74" xfId="0" applyFont="1" applyBorder="1">
      <alignment vertical="center"/>
    </xf>
    <xf numFmtId="0" fontId="3" fillId="0" borderId="31"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76" xfId="0" applyBorder="1">
      <alignment vertical="center"/>
    </xf>
    <xf numFmtId="0" fontId="0" fillId="0" borderId="33" xfId="0" applyBorder="1">
      <alignment vertical="center"/>
    </xf>
    <xf numFmtId="0" fontId="0" fillId="2" borderId="72" xfId="0" applyFill="1" applyBorder="1">
      <alignment vertical="center"/>
    </xf>
    <xf numFmtId="0" fontId="0" fillId="2" borderId="73" xfId="0" applyFill="1" applyBorder="1">
      <alignment vertical="center"/>
    </xf>
    <xf numFmtId="0" fontId="0" fillId="2" borderId="74" xfId="0" applyFill="1" applyBorder="1">
      <alignment vertical="center"/>
    </xf>
    <xf numFmtId="0" fontId="0" fillId="2" borderId="32" xfId="0" applyFill="1" applyBorder="1" applyAlignment="1">
      <alignment horizontal="center" vertical="center"/>
    </xf>
    <xf numFmtId="0" fontId="0" fillId="2" borderId="31" xfId="0" applyFill="1" applyBorder="1" applyAlignment="1">
      <alignment horizontal="center" vertical="center"/>
    </xf>
    <xf numFmtId="0" fontId="0" fillId="2" borderId="37" xfId="0" applyFill="1" applyBorder="1" applyAlignment="1">
      <alignment horizontal="center" vertical="center"/>
    </xf>
    <xf numFmtId="0" fontId="17" fillId="0" borderId="32" xfId="0" applyFont="1" applyBorder="1" applyAlignment="1" applyProtection="1">
      <alignment horizontal="center" vertical="center"/>
      <protection locked="0"/>
    </xf>
    <xf numFmtId="0" fontId="17" fillId="0" borderId="31" xfId="0" applyFont="1" applyBorder="1" applyAlignment="1" applyProtection="1">
      <alignment horizontal="center" vertical="center"/>
      <protection locked="0"/>
    </xf>
    <xf numFmtId="0" fontId="17" fillId="2" borderId="32" xfId="0" applyFont="1" applyFill="1" applyBorder="1" applyAlignment="1">
      <alignment horizontal="center" vertical="center"/>
    </xf>
    <xf numFmtId="0" fontId="17" fillId="2" borderId="31"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72" xfId="0" applyFont="1" applyFill="1" applyBorder="1" applyAlignment="1">
      <alignment horizontal="center" vertical="center"/>
    </xf>
    <xf numFmtId="0" fontId="3" fillId="2" borderId="77" xfId="0" applyFont="1" applyFill="1" applyBorder="1" applyAlignment="1">
      <alignment horizontal="center" vertical="center"/>
    </xf>
    <xf numFmtId="0" fontId="3" fillId="2" borderId="78" xfId="0" applyFont="1" applyFill="1" applyBorder="1" applyAlignment="1">
      <alignment horizontal="center" vertical="center"/>
    </xf>
    <xf numFmtId="0" fontId="3" fillId="2" borderId="79" xfId="0" applyFont="1" applyFill="1" applyBorder="1" applyAlignment="1">
      <alignment horizontal="center" vertical="center"/>
    </xf>
    <xf numFmtId="0" fontId="17" fillId="0" borderId="72" xfId="0" applyFont="1" applyBorder="1" applyAlignment="1">
      <alignment horizontal="center" vertical="center"/>
    </xf>
    <xf numFmtId="0" fontId="17" fillId="0" borderId="32" xfId="0" applyFont="1" applyBorder="1" applyAlignment="1">
      <alignment horizontal="center" vertical="center"/>
    </xf>
    <xf numFmtId="0" fontId="17" fillId="0" borderId="72" xfId="0" applyFont="1" applyBorder="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60" xfId="0" applyFont="1" applyBorder="1" applyAlignment="1" applyProtection="1">
      <alignment horizontal="center" vertical="center"/>
      <protection locked="0"/>
    </xf>
    <xf numFmtId="0" fontId="17" fillId="0" borderId="61" xfId="0" applyFont="1" applyBorder="1" applyAlignment="1" applyProtection="1">
      <alignment horizontal="center" vertical="center"/>
      <protection locked="0"/>
    </xf>
    <xf numFmtId="0" fontId="17" fillId="2" borderId="43" xfId="0" applyFont="1" applyFill="1" applyBorder="1" applyAlignment="1">
      <alignment horizontal="center" vertical="center"/>
    </xf>
    <xf numFmtId="0" fontId="17" fillId="2" borderId="36" xfId="0" applyFont="1" applyFill="1" applyBorder="1" applyAlignment="1">
      <alignment horizontal="center" vertical="center"/>
    </xf>
    <xf numFmtId="0" fontId="0" fillId="0" borderId="9" xfId="0" applyBorder="1">
      <alignment vertical="center"/>
    </xf>
    <xf numFmtId="0" fontId="0" fillId="0" borderId="39" xfId="0" applyBorder="1">
      <alignment vertical="center"/>
    </xf>
    <xf numFmtId="0" fontId="3" fillId="0" borderId="49" xfId="0" applyFont="1" applyBorder="1">
      <alignment vertical="center"/>
    </xf>
    <xf numFmtId="0" fontId="3" fillId="0" borderId="50" xfId="0" applyFont="1" applyBorder="1">
      <alignment vertical="center"/>
    </xf>
    <xf numFmtId="0" fontId="17" fillId="0" borderId="40" xfId="0" applyFont="1" applyBorder="1" applyAlignment="1" applyProtection="1">
      <alignment horizontal="center" vertical="center"/>
      <protection locked="0"/>
    </xf>
    <xf numFmtId="0" fontId="28" fillId="0" borderId="0" xfId="0" applyFont="1" applyAlignment="1">
      <alignment horizontal="left" vertical="center"/>
    </xf>
    <xf numFmtId="0" fontId="15" fillId="0" borderId="0" xfId="0" applyFont="1" applyAlignment="1">
      <alignment horizontal="center" vertical="center"/>
    </xf>
    <xf numFmtId="176" fontId="15" fillId="0" borderId="0" xfId="0" applyNumberFormat="1" applyFont="1" applyAlignment="1">
      <alignment horizontal="center" vertical="center"/>
    </xf>
    <xf numFmtId="14" fontId="0" fillId="0" borderId="0" xfId="0" applyNumberFormat="1">
      <alignment vertical="center"/>
    </xf>
    <xf numFmtId="14" fontId="0" fillId="5" borderId="0" xfId="0" applyNumberFormat="1" applyFill="1">
      <alignment vertical="center"/>
    </xf>
    <xf numFmtId="14" fontId="0" fillId="4" borderId="0" xfId="0" applyNumberFormat="1" applyFill="1">
      <alignment vertical="center"/>
    </xf>
    <xf numFmtId="49" fontId="0" fillId="0" borderId="0" xfId="0" quotePrefix="1" applyNumberFormat="1">
      <alignment vertical="center"/>
    </xf>
    <xf numFmtId="0" fontId="0" fillId="9" borderId="0" xfId="0" applyFill="1">
      <alignment vertical="center"/>
    </xf>
    <xf numFmtId="0" fontId="0" fillId="2" borderId="82" xfId="0" applyFill="1" applyBorder="1" applyAlignment="1">
      <alignment horizontal="center" vertical="center"/>
    </xf>
    <xf numFmtId="0" fontId="0" fillId="2" borderId="83" xfId="0" applyFill="1"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0" fillId="0" borderId="52" xfId="0" applyBorder="1" applyAlignment="1">
      <alignment horizontal="center" vertical="center"/>
    </xf>
    <xf numFmtId="0" fontId="0" fillId="0" borderId="70" xfId="0" applyBorder="1">
      <alignment vertical="center"/>
    </xf>
    <xf numFmtId="0" fontId="0" fillId="0" borderId="53" xfId="0" applyBorder="1">
      <alignment vertical="center"/>
    </xf>
    <xf numFmtId="0" fontId="0" fillId="0" borderId="52" xfId="0" applyBorder="1">
      <alignment vertical="center"/>
    </xf>
    <xf numFmtId="0" fontId="17" fillId="2" borderId="82" xfId="0" applyFont="1" applyFill="1" applyBorder="1" applyAlignment="1">
      <alignment horizontal="center" vertical="center"/>
    </xf>
    <xf numFmtId="0" fontId="17" fillId="2" borderId="83" xfId="0"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0" fillId="0" borderId="95" xfId="0" applyBorder="1">
      <alignment vertical="center"/>
    </xf>
    <xf numFmtId="0" fontId="0" fillId="0" borderId="96" xfId="0" applyBorder="1">
      <alignment vertical="center"/>
    </xf>
    <xf numFmtId="0" fontId="1" fillId="0" borderId="97" xfId="0" applyFont="1" applyBorder="1">
      <alignment vertical="center"/>
    </xf>
    <xf numFmtId="0" fontId="3" fillId="0" borderId="98" xfId="0" applyFont="1" applyBorder="1">
      <alignment vertical="center"/>
    </xf>
    <xf numFmtId="0" fontId="3" fillId="0" borderId="99" xfId="0" applyFont="1" applyBorder="1">
      <alignment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2" borderId="95" xfId="0" applyFill="1" applyBorder="1">
      <alignment vertical="center"/>
    </xf>
    <xf numFmtId="0" fontId="0" fillId="2" borderId="96" xfId="0" applyFill="1" applyBorder="1">
      <alignment vertical="center"/>
    </xf>
    <xf numFmtId="0" fontId="0" fillId="0" borderId="72"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4" xfId="0"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17" fillId="2" borderId="73" xfId="0" applyFont="1" applyFill="1" applyBorder="1" applyAlignment="1">
      <alignment horizontal="center" vertical="center"/>
    </xf>
    <xf numFmtId="0" fontId="0" fillId="0" borderId="90" xfId="0" applyBorder="1" applyAlignment="1">
      <alignment horizontal="center" vertical="center"/>
    </xf>
    <xf numFmtId="0" fontId="0" fillId="0" borderId="103" xfId="0" applyBorder="1">
      <alignment vertical="center"/>
    </xf>
    <xf numFmtId="0" fontId="0" fillId="0" borderId="104" xfId="0" applyBorder="1">
      <alignment vertical="center"/>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61" xfId="0" applyBorder="1" applyAlignment="1">
      <alignment horizontal="center" vertical="center"/>
    </xf>
    <xf numFmtId="0" fontId="3" fillId="2" borderId="107"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09" xfId="0" applyFont="1" applyFill="1" applyBorder="1" applyAlignment="1">
      <alignment horizontal="center" vertical="center"/>
    </xf>
    <xf numFmtId="0" fontId="3" fillId="2" borderId="110" xfId="0" applyFont="1" applyFill="1" applyBorder="1" applyAlignment="1">
      <alignment horizontal="center" vertical="center"/>
    </xf>
    <xf numFmtId="0" fontId="3" fillId="2" borderId="111" xfId="0" applyFont="1" applyFill="1"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0" fillId="0" borderId="55" xfId="0" applyBorder="1">
      <alignment vertical="center"/>
    </xf>
    <xf numFmtId="0" fontId="0" fillId="0" borderId="93" xfId="0" applyBorder="1">
      <alignment vertical="center"/>
    </xf>
    <xf numFmtId="0" fontId="0" fillId="0" borderId="42" xfId="0" applyBorder="1">
      <alignment vertical="center"/>
    </xf>
    <xf numFmtId="0" fontId="0" fillId="0" borderId="94" xfId="0" applyBorder="1">
      <alignment vertical="center"/>
    </xf>
    <xf numFmtId="0" fontId="1" fillId="0" borderId="13" xfId="0" applyFont="1" applyBorder="1">
      <alignment vertical="center"/>
    </xf>
    <xf numFmtId="0" fontId="3" fillId="0" borderId="51" xfId="0" applyFont="1" applyBorder="1">
      <alignment vertical="center"/>
    </xf>
    <xf numFmtId="0" fontId="3" fillId="0" borderId="14" xfId="0" applyFont="1" applyBorder="1">
      <alignment vertical="center"/>
    </xf>
    <xf numFmtId="0" fontId="0" fillId="0" borderId="13" xfId="0" applyBorder="1" applyAlignment="1">
      <alignment horizontal="center" vertical="center"/>
    </xf>
    <xf numFmtId="0" fontId="0" fillId="0" borderId="51" xfId="0" applyBorder="1" applyAlignment="1">
      <alignment horizontal="center" vertical="center"/>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8" xfId="0" applyBorder="1">
      <alignment vertical="center"/>
    </xf>
    <xf numFmtId="0" fontId="0" fillId="0" borderId="19" xfId="0" applyBorder="1">
      <alignment vertical="center"/>
    </xf>
    <xf numFmtId="0" fontId="0" fillId="0" borderId="115" xfId="0" applyBorder="1">
      <alignment vertical="center"/>
    </xf>
    <xf numFmtId="0" fontId="0" fillId="0" borderId="116" xfId="0" applyBorder="1">
      <alignment vertical="center"/>
    </xf>
    <xf numFmtId="0" fontId="0" fillId="10" borderId="112" xfId="0" applyFill="1" applyBorder="1">
      <alignment vertical="center"/>
    </xf>
    <xf numFmtId="0" fontId="0" fillId="10" borderId="113" xfId="0" applyFill="1" applyBorder="1">
      <alignment vertical="center"/>
    </xf>
    <xf numFmtId="0" fontId="0" fillId="10" borderId="114" xfId="0" applyFill="1" applyBorder="1">
      <alignment vertical="center"/>
    </xf>
    <xf numFmtId="0" fontId="0" fillId="10" borderId="52" xfId="0" applyFill="1" applyBorder="1">
      <alignment vertical="center"/>
    </xf>
    <xf numFmtId="0" fontId="0" fillId="10" borderId="53" xfId="0" applyFill="1" applyBorder="1">
      <alignment vertical="center"/>
    </xf>
    <xf numFmtId="0" fontId="0" fillId="10" borderId="0" xfId="0" applyFill="1">
      <alignment vertical="center"/>
    </xf>
    <xf numFmtId="0" fontId="0" fillId="10" borderId="95" xfId="0" applyFill="1" applyBorder="1">
      <alignment vertical="center"/>
    </xf>
    <xf numFmtId="0" fontId="0" fillId="10" borderId="73" xfId="0" applyFill="1" applyBorder="1">
      <alignment vertical="center"/>
    </xf>
    <xf numFmtId="0" fontId="0" fillId="10" borderId="96" xfId="0" applyFill="1" applyBorder="1">
      <alignment vertical="center"/>
    </xf>
    <xf numFmtId="0" fontId="0" fillId="10" borderId="58" xfId="0" applyFill="1" applyBorder="1">
      <alignment vertical="center"/>
    </xf>
    <xf numFmtId="0" fontId="0" fillId="10" borderId="54" xfId="0" applyFill="1" applyBorder="1">
      <alignment vertical="center"/>
    </xf>
    <xf numFmtId="0" fontId="1" fillId="10" borderId="97" xfId="0" applyFont="1" applyFill="1" applyBorder="1">
      <alignment vertical="center"/>
    </xf>
    <xf numFmtId="0" fontId="3" fillId="10" borderId="98" xfId="0" applyFont="1" applyFill="1" applyBorder="1">
      <alignment vertical="center"/>
    </xf>
    <xf numFmtId="0" fontId="3" fillId="10" borderId="99" xfId="0" applyFont="1" applyFill="1" applyBorder="1">
      <alignment vertical="center"/>
    </xf>
    <xf numFmtId="0" fontId="0" fillId="10" borderId="55" xfId="0" applyFill="1" applyBorder="1">
      <alignment vertical="center"/>
    </xf>
    <xf numFmtId="0" fontId="0" fillId="10" borderId="57" xfId="0" applyFill="1" applyBorder="1">
      <alignment vertical="center"/>
    </xf>
    <xf numFmtId="0" fontId="0" fillId="9" borderId="112" xfId="0" applyFill="1" applyBorder="1">
      <alignment vertical="center"/>
    </xf>
    <xf numFmtId="0" fontId="0" fillId="9" borderId="113" xfId="0" applyFill="1" applyBorder="1">
      <alignment vertical="center"/>
    </xf>
    <xf numFmtId="0" fontId="0" fillId="9" borderId="114" xfId="0" applyFill="1" applyBorder="1">
      <alignment vertical="center"/>
    </xf>
    <xf numFmtId="0" fontId="0" fillId="9" borderId="58" xfId="0" applyFill="1" applyBorder="1">
      <alignment vertical="center"/>
    </xf>
    <xf numFmtId="0" fontId="0" fillId="9" borderId="54" xfId="0" applyFill="1" applyBorder="1">
      <alignment vertical="center"/>
    </xf>
    <xf numFmtId="0" fontId="0" fillId="9" borderId="95" xfId="0" applyFill="1" applyBorder="1">
      <alignment vertical="center"/>
    </xf>
    <xf numFmtId="0" fontId="0" fillId="9" borderId="73" xfId="0" applyFill="1" applyBorder="1">
      <alignment vertical="center"/>
    </xf>
    <xf numFmtId="0" fontId="0" fillId="9" borderId="96" xfId="0" applyFill="1" applyBorder="1">
      <alignment vertical="center"/>
    </xf>
    <xf numFmtId="0" fontId="1" fillId="9" borderId="97" xfId="0" applyFont="1" applyFill="1" applyBorder="1">
      <alignment vertical="center"/>
    </xf>
    <xf numFmtId="0" fontId="3" fillId="9" borderId="98" xfId="0" applyFont="1" applyFill="1" applyBorder="1">
      <alignment vertical="center"/>
    </xf>
    <xf numFmtId="0" fontId="3" fillId="9" borderId="99" xfId="0" applyFont="1" applyFill="1" applyBorder="1">
      <alignment vertical="center"/>
    </xf>
    <xf numFmtId="0" fontId="0" fillId="9" borderId="55" xfId="0" applyFill="1" applyBorder="1">
      <alignment vertical="center"/>
    </xf>
    <xf numFmtId="0" fontId="0" fillId="9" borderId="57" xfId="0" applyFill="1" applyBorder="1">
      <alignment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117" xfId="0" applyBorder="1">
      <alignment vertical="center"/>
    </xf>
    <xf numFmtId="0" fontId="0" fillId="0" borderId="118" xfId="0" applyBorder="1">
      <alignment vertical="center"/>
    </xf>
    <xf numFmtId="0" fontId="0" fillId="0" borderId="22" xfId="0" applyBorder="1">
      <alignment vertical="center"/>
    </xf>
    <xf numFmtId="0" fontId="3" fillId="0" borderId="0" xfId="0" applyFont="1">
      <alignment vertical="center"/>
    </xf>
    <xf numFmtId="179" fontId="0" fillId="0" borderId="0" xfId="0" applyNumberFormat="1">
      <alignment vertical="center"/>
    </xf>
    <xf numFmtId="0" fontId="0" fillId="11" borderId="112" xfId="0" applyFill="1" applyBorder="1">
      <alignment vertical="center"/>
    </xf>
    <xf numFmtId="0" fontId="0" fillId="11" borderId="113" xfId="0" applyFill="1" applyBorder="1">
      <alignment vertical="center"/>
    </xf>
    <xf numFmtId="0" fontId="0" fillId="11" borderId="114" xfId="0" applyFill="1" applyBorder="1">
      <alignment vertical="center"/>
    </xf>
    <xf numFmtId="0" fontId="0" fillId="11" borderId="52" xfId="0" applyFill="1" applyBorder="1">
      <alignment vertical="center"/>
    </xf>
    <xf numFmtId="0" fontId="0" fillId="11" borderId="53" xfId="0" applyFill="1" applyBorder="1">
      <alignment vertical="center"/>
    </xf>
    <xf numFmtId="0" fontId="0" fillId="11" borderId="0" xfId="0" applyFill="1">
      <alignment vertical="center"/>
    </xf>
    <xf numFmtId="0" fontId="0" fillId="11" borderId="95" xfId="0" applyFill="1" applyBorder="1">
      <alignment vertical="center"/>
    </xf>
    <xf numFmtId="0" fontId="0" fillId="11" borderId="73" xfId="0" applyFill="1" applyBorder="1">
      <alignment vertical="center"/>
    </xf>
    <xf numFmtId="0" fontId="0" fillId="11" borderId="96" xfId="0" applyFill="1" applyBorder="1">
      <alignment vertical="center"/>
    </xf>
    <xf numFmtId="0" fontId="0" fillId="11" borderId="58" xfId="0" applyFill="1" applyBorder="1">
      <alignment vertical="center"/>
    </xf>
    <xf numFmtId="0" fontId="0" fillId="11" borderId="54" xfId="0" applyFill="1" applyBorder="1">
      <alignment vertical="center"/>
    </xf>
    <xf numFmtId="0" fontId="1" fillId="11" borderId="97" xfId="0" applyFont="1" applyFill="1" applyBorder="1">
      <alignment vertical="center"/>
    </xf>
    <xf numFmtId="0" fontId="3" fillId="11" borderId="98" xfId="0" applyFont="1" applyFill="1" applyBorder="1">
      <alignment vertical="center"/>
    </xf>
    <xf numFmtId="0" fontId="3" fillId="11" borderId="99" xfId="0" applyFont="1" applyFill="1" applyBorder="1">
      <alignment vertical="center"/>
    </xf>
    <xf numFmtId="0" fontId="0" fillId="11" borderId="55" xfId="0" applyFill="1" applyBorder="1">
      <alignment vertical="center"/>
    </xf>
    <xf numFmtId="0" fontId="0" fillId="11" borderId="57" xfId="0" applyFill="1" applyBorder="1">
      <alignment vertical="center"/>
    </xf>
    <xf numFmtId="0" fontId="17" fillId="0" borderId="120" xfId="0" applyFont="1" applyBorder="1" applyAlignment="1">
      <alignment horizontal="center" vertical="center"/>
    </xf>
    <xf numFmtId="0" fontId="17" fillId="0" borderId="119" xfId="0" applyFont="1" applyBorder="1" applyAlignment="1" applyProtection="1">
      <alignment horizontal="center" vertical="center"/>
      <protection locked="0"/>
    </xf>
    <xf numFmtId="0" fontId="0" fillId="0" borderId="0" xfId="0" applyAlignment="1">
      <alignment horizontal="center" vertical="center"/>
    </xf>
    <xf numFmtId="0" fontId="0" fillId="0" borderId="58" xfId="0" applyBorder="1" applyAlignment="1">
      <alignment horizontal="center" vertical="center"/>
    </xf>
    <xf numFmtId="0" fontId="0" fillId="0" borderId="0" xfId="0" applyBorder="1" applyAlignment="1">
      <alignment horizontal="center" vertical="center"/>
    </xf>
    <xf numFmtId="178" fontId="15" fillId="0" borderId="0" xfId="0" applyNumberFormat="1" applyFont="1" applyFill="1" applyBorder="1" applyAlignment="1">
      <alignment horizontal="center" vertical="center"/>
    </xf>
    <xf numFmtId="182" fontId="15" fillId="0" borderId="0" xfId="0" applyNumberFormat="1" applyFont="1" applyFill="1" applyBorder="1" applyAlignment="1">
      <alignment horizontal="center" vertical="center"/>
    </xf>
    <xf numFmtId="182" fontId="15" fillId="0" borderId="0" xfId="0" applyNumberFormat="1" applyFont="1" applyFill="1" applyBorder="1" applyAlignment="1">
      <alignment vertical="center" shrinkToFit="1"/>
    </xf>
    <xf numFmtId="178" fontId="15" fillId="0" borderId="0" xfId="0" applyNumberFormat="1" applyFont="1" applyFill="1" applyBorder="1" applyAlignment="1">
      <alignment vertical="center"/>
    </xf>
    <xf numFmtId="0" fontId="0" fillId="0" borderId="0" xfId="0" applyFill="1" applyBorder="1">
      <alignment vertical="center"/>
    </xf>
    <xf numFmtId="179" fontId="16" fillId="0" borderId="0" xfId="0" applyNumberFormat="1" applyFont="1" applyFill="1" applyBorder="1" applyAlignment="1">
      <alignment horizontal="center" vertical="center"/>
    </xf>
    <xf numFmtId="179" fontId="0" fillId="0" borderId="0" xfId="0" applyNumberFormat="1" applyFill="1" applyBorder="1" applyAlignment="1">
      <alignment horizontal="center" vertical="center"/>
    </xf>
    <xf numFmtId="0" fontId="0" fillId="0" borderId="0" xfId="0" applyFill="1" applyBorder="1" applyAlignment="1">
      <alignment vertical="center"/>
    </xf>
    <xf numFmtId="0" fontId="0" fillId="0" borderId="0" xfId="0" applyBorder="1">
      <alignment vertical="center"/>
    </xf>
    <xf numFmtId="178" fontId="0" fillId="0" borderId="0" xfId="0" applyNumberFormat="1" applyBorder="1" applyAlignment="1">
      <alignment horizontal="center" vertical="center"/>
    </xf>
    <xf numFmtId="178" fontId="0" fillId="0" borderId="0" xfId="0" applyNumberFormat="1" applyBorder="1" applyAlignment="1">
      <alignment horizontal="right" vertical="center"/>
    </xf>
    <xf numFmtId="0" fontId="3" fillId="0" borderId="80" xfId="0" applyFont="1" applyBorder="1" applyAlignment="1">
      <alignment horizontal="center" vertical="center"/>
    </xf>
    <xf numFmtId="0" fontId="3" fillId="0" borderId="31" xfId="0" applyFont="1" applyBorder="1" applyAlignment="1">
      <alignment horizontal="center" vertical="center"/>
    </xf>
    <xf numFmtId="0" fontId="3" fillId="0" borderId="81" xfId="0" applyFont="1" applyBorder="1" applyAlignment="1">
      <alignment horizontal="center" vertical="center"/>
    </xf>
    <xf numFmtId="0" fontId="0" fillId="8" borderId="0" xfId="0" applyFill="1">
      <alignment vertical="center"/>
    </xf>
    <xf numFmtId="0" fontId="29" fillId="0" borderId="0" xfId="0" applyFont="1" applyAlignment="1">
      <alignment horizontal="left" vertical="center"/>
    </xf>
    <xf numFmtId="0" fontId="0" fillId="0" borderId="38" xfId="0" applyBorder="1">
      <alignment vertical="center"/>
    </xf>
    <xf numFmtId="0" fontId="11" fillId="0" borderId="72" xfId="0" applyFont="1" applyBorder="1">
      <alignment vertical="center"/>
    </xf>
    <xf numFmtId="0" fontId="11" fillId="0" borderId="48" xfId="0" applyFont="1" applyBorder="1">
      <alignment vertical="center"/>
    </xf>
    <xf numFmtId="0" fontId="0" fillId="0" borderId="7" xfId="0" applyBorder="1" applyAlignment="1">
      <alignment horizontal="center" vertical="center"/>
    </xf>
    <xf numFmtId="0" fontId="0" fillId="0" borderId="12" xfId="0" applyFill="1" applyBorder="1">
      <alignment vertical="center"/>
    </xf>
    <xf numFmtId="0" fontId="0" fillId="0" borderId="38" xfId="0" applyBorder="1" applyAlignment="1">
      <alignment horizontal="center" vertical="center"/>
    </xf>
    <xf numFmtId="0" fontId="0" fillId="0" borderId="0" xfId="0" applyBorder="1" applyAlignment="1">
      <alignment horizontal="left" vertical="center"/>
    </xf>
    <xf numFmtId="178" fontId="15" fillId="0" borderId="38" xfId="0" applyNumberFormat="1" applyFont="1" applyFill="1" applyBorder="1" applyAlignment="1">
      <alignment vertical="center"/>
    </xf>
    <xf numFmtId="178" fontId="15" fillId="0" borderId="38" xfId="0" applyNumberFormat="1" applyFont="1" applyFill="1" applyBorder="1" applyAlignment="1">
      <alignment horizontal="center" vertical="center"/>
    </xf>
    <xf numFmtId="182" fontId="15" fillId="0" borderId="38" xfId="0" applyNumberFormat="1" applyFont="1" applyFill="1" applyBorder="1" applyAlignment="1">
      <alignment vertical="center" shrinkToFit="1"/>
    </xf>
    <xf numFmtId="0" fontId="29" fillId="0" borderId="0" xfId="0" applyFont="1" applyBorder="1" applyAlignment="1">
      <alignment horizontal="left" vertical="center"/>
    </xf>
    <xf numFmtId="178" fontId="0" fillId="0" borderId="0" xfId="0" applyNumberFormat="1" applyBorder="1" applyAlignment="1">
      <alignment horizontal="left" vertical="center"/>
    </xf>
    <xf numFmtId="0" fontId="0" fillId="0" borderId="8" xfId="0" applyFill="1" applyBorder="1">
      <alignment vertical="center"/>
    </xf>
    <xf numFmtId="179" fontId="16" fillId="0" borderId="0" xfId="0" applyNumberFormat="1" applyFont="1" applyBorder="1" applyAlignment="1">
      <alignment horizontal="center" vertical="center"/>
    </xf>
    <xf numFmtId="179" fontId="0" fillId="0" borderId="0" xfId="0" applyNumberFormat="1" applyBorder="1" applyAlignment="1">
      <alignment vertical="center"/>
    </xf>
    <xf numFmtId="178" fontId="15" fillId="0" borderId="9" xfId="0" applyNumberFormat="1" applyFont="1" applyFill="1" applyBorder="1" applyAlignment="1">
      <alignment vertical="center"/>
    </xf>
    <xf numFmtId="0" fontId="0" fillId="0" borderId="10" xfId="0" applyBorder="1">
      <alignment vertical="center"/>
    </xf>
    <xf numFmtId="179" fontId="0" fillId="0" borderId="10" xfId="0" applyNumberFormat="1" applyBorder="1" applyAlignment="1">
      <alignment vertical="center"/>
    </xf>
    <xf numFmtId="0" fontId="0" fillId="0" borderId="12" xfId="0" applyFill="1" applyBorder="1" applyAlignment="1">
      <alignment vertical="center"/>
    </xf>
    <xf numFmtId="0" fontId="0" fillId="0" borderId="0" xfId="0" applyFill="1" applyBorder="1" applyAlignment="1">
      <alignment horizontal="right" vertical="center"/>
    </xf>
    <xf numFmtId="0" fontId="0" fillId="0" borderId="122" xfId="0" applyBorder="1" applyAlignment="1">
      <alignment horizontal="center" vertical="center"/>
    </xf>
    <xf numFmtId="0" fontId="0" fillId="0" borderId="50" xfId="0" applyBorder="1" applyAlignment="1">
      <alignment horizontal="center" vertical="center"/>
    </xf>
    <xf numFmtId="0" fontId="0" fillId="0" borderId="37" xfId="0" applyBorder="1" applyAlignment="1">
      <alignment horizontal="center" vertical="center"/>
    </xf>
    <xf numFmtId="0" fontId="17" fillId="0" borderId="37" xfId="0" applyFont="1" applyBorder="1" applyAlignment="1" applyProtection="1">
      <alignment horizontal="center" vertical="center"/>
      <protection locked="0"/>
    </xf>
    <xf numFmtId="0" fontId="17" fillId="0" borderId="124" xfId="0" applyFont="1" applyBorder="1" applyAlignment="1" applyProtection="1">
      <alignment horizontal="center" vertical="center"/>
      <protection locked="0"/>
    </xf>
    <xf numFmtId="0" fontId="17" fillId="0" borderId="41" xfId="0" applyFont="1" applyBorder="1" applyAlignment="1" applyProtection="1">
      <alignment horizontal="center" vertical="center"/>
      <protection locked="0"/>
    </xf>
    <xf numFmtId="0" fontId="0" fillId="0" borderId="71" xfId="0" applyFill="1" applyBorder="1">
      <alignment vertical="center"/>
    </xf>
    <xf numFmtId="0" fontId="0" fillId="0" borderId="8" xfId="0" applyBorder="1">
      <alignment vertical="center"/>
    </xf>
    <xf numFmtId="0" fontId="0" fillId="0" borderId="121" xfId="0" applyBorder="1">
      <alignment vertical="center"/>
    </xf>
    <xf numFmtId="0" fontId="0" fillId="0" borderId="38" xfId="0" applyBorder="1">
      <alignment vertical="center"/>
    </xf>
    <xf numFmtId="0" fontId="29" fillId="0" borderId="12" xfId="0" applyFont="1" applyBorder="1" applyAlignment="1">
      <alignment horizontal="left" vertical="center"/>
    </xf>
    <xf numFmtId="0" fontId="0" fillId="0" borderId="38" xfId="0" applyBorder="1">
      <alignment vertical="center"/>
    </xf>
    <xf numFmtId="0" fontId="0" fillId="0" borderId="56" xfId="0" applyBorder="1" applyAlignment="1">
      <alignment horizontal="center" vertical="center"/>
    </xf>
    <xf numFmtId="0" fontId="3" fillId="0" borderId="37" xfId="0" applyFont="1" applyBorder="1" applyAlignment="1" applyProtection="1">
      <alignment horizontal="center" vertical="center"/>
      <protection locked="0"/>
    </xf>
    <xf numFmtId="0" fontId="17" fillId="2" borderId="123" xfId="0" applyFont="1" applyFill="1" applyBorder="1" applyAlignment="1">
      <alignment horizontal="center" vertical="center"/>
    </xf>
    <xf numFmtId="0" fontId="0" fillId="0" borderId="0" xfId="0" applyBorder="1" applyAlignment="1">
      <alignment vertical="center" wrapText="1"/>
    </xf>
    <xf numFmtId="0" fontId="0" fillId="0" borderId="71" xfId="0" applyBorder="1">
      <alignment vertical="center"/>
    </xf>
    <xf numFmtId="0" fontId="0" fillId="8" borderId="1" xfId="0" applyFill="1" applyBorder="1">
      <alignment vertical="center"/>
    </xf>
    <xf numFmtId="0" fontId="0" fillId="8" borderId="5" xfId="0" applyFill="1" applyBorder="1" applyAlignment="1" applyProtection="1">
      <alignment horizontal="left" vertical="center" wrapText="1"/>
      <protection locked="0"/>
    </xf>
    <xf numFmtId="0" fontId="0" fillId="8" borderId="6" xfId="0" applyFill="1" applyBorder="1" applyAlignment="1" applyProtection="1">
      <alignment horizontal="left" vertical="center" wrapText="1"/>
      <protection locked="0"/>
    </xf>
    <xf numFmtId="177" fontId="0" fillId="8" borderId="1" xfId="0" applyNumberFormat="1" applyFill="1" applyBorder="1" applyAlignment="1" applyProtection="1">
      <alignment horizontal="left" vertical="center"/>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38" xfId="0" applyBorder="1" applyAlignment="1">
      <alignment horizontal="center" vertical="center"/>
    </xf>
    <xf numFmtId="0" fontId="0" fillId="0" borderId="9" xfId="0" applyBorder="1" applyAlignment="1">
      <alignment horizontal="center" vertical="center"/>
    </xf>
    <xf numFmtId="0" fontId="0" fillId="0" borderId="2" xfId="0" applyBorder="1" applyAlignment="1">
      <alignment horizontal="center" vertical="center" wrapText="1"/>
    </xf>
    <xf numFmtId="182" fontId="15" fillId="12" borderId="13" xfId="0" applyNumberFormat="1" applyFont="1" applyFill="1" applyBorder="1" applyAlignment="1">
      <alignment horizontal="center" vertical="center" shrinkToFit="1"/>
    </xf>
    <xf numFmtId="182" fontId="15" fillId="12" borderId="51" xfId="0" applyNumberFormat="1" applyFont="1" applyFill="1" applyBorder="1" applyAlignment="1">
      <alignment horizontal="center" vertical="center" shrinkToFit="1"/>
    </xf>
    <xf numFmtId="182" fontId="15" fillId="12" borderId="14" xfId="0" applyNumberFormat="1" applyFont="1" applyFill="1" applyBorder="1" applyAlignment="1">
      <alignment horizontal="center" vertical="center" shrinkToFit="1"/>
    </xf>
    <xf numFmtId="181" fontId="0" fillId="0" borderId="0" xfId="0" applyNumberFormat="1" applyAlignment="1">
      <alignment horizontal="center" vertical="center"/>
    </xf>
    <xf numFmtId="179" fontId="0" fillId="0" borderId="0" xfId="0" applyNumberFormat="1" applyAlignment="1">
      <alignment horizontal="center" vertical="center"/>
    </xf>
    <xf numFmtId="182" fontId="15" fillId="13" borderId="13" xfId="0" applyNumberFormat="1" applyFont="1" applyFill="1" applyBorder="1" applyAlignment="1">
      <alignment horizontal="center" vertical="center"/>
    </xf>
    <xf numFmtId="182" fontId="15" fillId="13" borderId="14" xfId="0" applyNumberFormat="1" applyFont="1" applyFill="1" applyBorder="1" applyAlignment="1">
      <alignment horizontal="center" vertical="center"/>
    </xf>
    <xf numFmtId="0" fontId="0" fillId="0" borderId="56" xfId="0" applyBorder="1" applyAlignment="1">
      <alignment horizontal="center" vertical="center"/>
    </xf>
    <xf numFmtId="181" fontId="0" fillId="0" borderId="10" xfId="0" applyNumberFormat="1" applyBorder="1" applyAlignment="1">
      <alignment horizontal="center" vertical="center"/>
    </xf>
    <xf numFmtId="0" fontId="0" fillId="0" borderId="10" xfId="0" applyBorder="1" applyAlignment="1">
      <alignment horizontal="center" vertical="center"/>
    </xf>
    <xf numFmtId="183" fontId="15" fillId="12" borderId="5" xfId="0" applyNumberFormat="1" applyFont="1" applyFill="1" applyBorder="1" applyAlignment="1">
      <alignment horizontal="center" vertical="center"/>
    </xf>
    <xf numFmtId="183" fontId="15" fillId="12" borderId="6" xfId="0" applyNumberFormat="1" applyFont="1" applyFill="1" applyBorder="1" applyAlignment="1">
      <alignment horizontal="center" vertical="center"/>
    </xf>
    <xf numFmtId="183" fontId="15" fillId="13" borderId="13" xfId="0" applyNumberFormat="1" applyFont="1" applyFill="1" applyBorder="1" applyAlignment="1">
      <alignment horizontal="center" vertical="center"/>
    </xf>
    <xf numFmtId="183" fontId="15" fillId="13" borderId="14" xfId="0" applyNumberFormat="1" applyFont="1" applyFill="1" applyBorder="1" applyAlignment="1">
      <alignment horizontal="center" vertical="center"/>
    </xf>
    <xf numFmtId="0" fontId="0" fillId="0" borderId="0" xfId="0" applyBorder="1" applyAlignment="1">
      <alignment vertical="center" wrapText="1"/>
    </xf>
    <xf numFmtId="0" fontId="0" fillId="0" borderId="38" xfId="0" applyBorder="1">
      <alignment vertical="center"/>
    </xf>
    <xf numFmtId="0" fontId="0" fillId="0" borderId="34" xfId="0" applyBorder="1">
      <alignment vertical="center"/>
    </xf>
    <xf numFmtId="0" fontId="0" fillId="0" borderId="38" xfId="0" applyBorder="1" applyAlignment="1">
      <alignment vertical="center" shrinkToFit="1"/>
    </xf>
    <xf numFmtId="0" fontId="0" fillId="0" borderId="34" xfId="0" applyBorder="1" applyAlignment="1">
      <alignment vertical="center" shrinkToFit="1"/>
    </xf>
    <xf numFmtId="0" fontId="15" fillId="0" borderId="0" xfId="0" applyFont="1" applyAlignment="1">
      <alignment horizontal="center" vertical="center"/>
    </xf>
    <xf numFmtId="176" fontId="15" fillId="0" borderId="0" xfId="0" applyNumberFormat="1" applyFont="1" applyAlignment="1">
      <alignment horizontal="center" vertical="center"/>
    </xf>
    <xf numFmtId="0" fontId="0" fillId="0" borderId="10" xfId="0" applyBorder="1" applyAlignment="1">
      <alignment horizontal="center" vertical="center" shrinkToFit="1"/>
    </xf>
    <xf numFmtId="181" fontId="0" fillId="0" borderId="10" xfId="0" applyNumberFormat="1" applyBorder="1" applyAlignment="1">
      <alignment horizontal="center" vertical="center" shrinkToFit="1"/>
    </xf>
    <xf numFmtId="38" fontId="0" fillId="0" borderId="10" xfId="3" applyFont="1" applyBorder="1" applyAlignment="1" applyProtection="1">
      <alignment horizontal="center" vertical="center"/>
    </xf>
    <xf numFmtId="0" fontId="0" fillId="0" borderId="10" xfId="0" applyBorder="1" applyAlignment="1">
      <alignment vertical="center" shrinkToFit="1"/>
    </xf>
    <xf numFmtId="0" fontId="6" fillId="3" borderId="5" xfId="0" applyFont="1" applyFill="1" applyBorder="1" applyAlignment="1" applyProtection="1">
      <alignment horizontal="justify" vertical="center" wrapText="1"/>
      <protection locked="0"/>
    </xf>
    <xf numFmtId="0" fontId="6" fillId="3" borderId="11" xfId="0" applyFont="1" applyFill="1" applyBorder="1" applyAlignment="1" applyProtection="1">
      <alignment horizontal="justify" vertical="center" wrapText="1"/>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center" vertical="center"/>
    </xf>
    <xf numFmtId="0" fontId="0" fillId="0" borderId="0" xfId="0" applyAlignment="1">
      <alignment horizontal="left" wrapText="1" indent="1"/>
    </xf>
    <xf numFmtId="0" fontId="0" fillId="0" borderId="10" xfId="0" applyBorder="1" applyAlignment="1">
      <alignment horizontal="left" wrapText="1" indent="1"/>
    </xf>
    <xf numFmtId="0" fontId="0" fillId="0" borderId="10" xfId="0" applyBorder="1" applyAlignment="1">
      <alignment horizontal="left" indent="1"/>
    </xf>
    <xf numFmtId="0" fontId="6" fillId="0" borderId="5" xfId="0" applyFont="1" applyBorder="1" applyAlignment="1">
      <alignment horizontal="justify" vertical="center" wrapText="1"/>
    </xf>
    <xf numFmtId="0" fontId="6" fillId="0" borderId="11" xfId="0" applyFont="1" applyBorder="1" applyAlignment="1">
      <alignment horizontal="justify" vertical="center" wrapText="1"/>
    </xf>
    <xf numFmtId="0" fontId="17" fillId="2" borderId="81" xfId="0" applyFont="1" applyFill="1" applyBorder="1" applyAlignment="1">
      <alignment horizontal="center" vertical="center"/>
    </xf>
    <xf numFmtId="0" fontId="31" fillId="0" borderId="31" xfId="0" applyFont="1" applyBorder="1" applyAlignment="1">
      <alignment horizontal="center" vertical="center"/>
    </xf>
    <xf numFmtId="0" fontId="17" fillId="0" borderId="81" xfId="0" applyFont="1" applyBorder="1" applyAlignment="1">
      <alignment horizontal="center" vertical="center"/>
    </xf>
    <xf numFmtId="0" fontId="17" fillId="0" borderId="81" xfId="0" applyFont="1" applyBorder="1" applyAlignment="1" applyProtection="1">
      <alignment horizontal="center" vertical="center"/>
      <protection locked="0"/>
    </xf>
    <xf numFmtId="0" fontId="3" fillId="2" borderId="125" xfId="0" applyFont="1" applyFill="1" applyBorder="1" applyAlignment="1">
      <alignment horizontal="center" vertical="center"/>
    </xf>
    <xf numFmtId="0" fontId="17" fillId="0" borderId="126" xfId="0" applyFont="1" applyBorder="1" applyAlignment="1">
      <alignment horizontal="center" vertical="center"/>
    </xf>
    <xf numFmtId="0" fontId="17" fillId="0" borderId="127" xfId="0" applyFont="1" applyBorder="1" applyAlignment="1" applyProtection="1">
      <alignment horizontal="center" vertical="center"/>
      <protection locked="0"/>
    </xf>
  </cellXfs>
  <cellStyles count="5">
    <cellStyle name="パーセント" xfId="4" builtinId="5"/>
    <cellStyle name="桁区切り" xfId="3" builtinId="6"/>
    <cellStyle name="桁区切り 2" xfId="2" xr:uid="{00000000-0005-0000-0000-000002000000}"/>
    <cellStyle name="標準" xfId="0" builtinId="0"/>
    <cellStyle name="標準 2" xfId="1" xr:uid="{00000000-0005-0000-0000-000004000000}"/>
  </cellStyles>
  <dxfs count="218">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9"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9" tint="0.79998168889431442"/>
        </patternFill>
      </fill>
    </dxf>
    <dxf>
      <font>
        <color auto="1"/>
      </font>
      <fill>
        <patternFill>
          <bgColor theme="4"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9"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ont>
        <color auto="1"/>
      </font>
      <fill>
        <patternFill>
          <bgColor theme="4"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ont>
        <color auto="1"/>
      </font>
      <fill>
        <patternFill>
          <bgColor theme="4" tint="0.79998168889431442"/>
        </patternFill>
      </fill>
    </dxf>
    <dxf>
      <font>
        <b/>
        <i val="0"/>
        <color rgb="FF0000FF"/>
      </font>
    </dxf>
    <dxf>
      <font>
        <b/>
        <i val="0"/>
        <color theme="5" tint="-0.24994659260841701"/>
      </font>
    </dxf>
    <dxf>
      <font>
        <color auto="1"/>
      </font>
      <fill>
        <patternFill>
          <bgColor theme="4"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ont>
        <color rgb="FFFF0000"/>
      </font>
    </dxf>
    <dxf>
      <font>
        <color rgb="FFFF0000"/>
      </font>
    </dxf>
    <dxf>
      <fill>
        <patternFill>
          <bgColor theme="9" tint="0.79998168889431442"/>
        </patternFill>
      </fill>
    </dxf>
    <dxf>
      <fill>
        <patternFill>
          <bgColor theme="4" tint="0.79998168889431442"/>
        </patternFill>
      </fill>
    </dxf>
    <dxf>
      <fill>
        <patternFill>
          <bgColor theme="5" tint="0.79998168889431442"/>
        </patternFill>
      </fill>
    </dxf>
    <dxf>
      <font>
        <color rgb="FFFF0000"/>
      </font>
    </dxf>
    <dxf>
      <fill>
        <patternFill>
          <bgColor theme="4"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4" tint="0.79998168889431442"/>
        </patternFill>
      </fill>
    </dxf>
    <dxf>
      <fill>
        <patternFill>
          <bgColor theme="9" tint="0.79998168889431442"/>
        </patternFill>
      </fill>
    </dxf>
    <dxf>
      <font>
        <color auto="1"/>
      </font>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ill>
        <patternFill>
          <bgColor theme="5" tint="0.79998168889431442"/>
        </patternFill>
      </fill>
    </dxf>
  </dxfs>
  <tableStyles count="0" defaultTableStyle="TableStyleMedium2" defaultPivotStyle="PivotStyleLight16"/>
  <colors>
    <mruColors>
      <color rgb="FFFFFFCC"/>
      <color rgb="FF0000FF"/>
      <color rgb="FFFFCC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10584</xdr:colOff>
      <xdr:row>59</xdr:row>
      <xdr:rowOff>27213</xdr:rowOff>
    </xdr:from>
    <xdr:to>
      <xdr:col>13</xdr:col>
      <xdr:colOff>169334</xdr:colOff>
      <xdr:row>67</xdr:row>
      <xdr:rowOff>10582</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10584" y="9573380"/>
          <a:ext cx="4794250" cy="1846035"/>
        </a:xfrm>
        <a:prstGeom prst="rect">
          <a:avLst/>
        </a:prstGeom>
        <a:solidFill>
          <a:schemeClr val="lt1"/>
        </a:solidFill>
        <a:ln w="28575"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・休工日（休）の合計が、</a:t>
          </a:r>
          <a:r>
            <a:rPr kumimoji="1" lang="ja-JP" altLang="en-US" sz="1100">
              <a:solidFill>
                <a:schemeClr val="dk1"/>
              </a:solidFill>
              <a:effectLst/>
              <a:latin typeface="+mn-lt"/>
              <a:ea typeface="+mn-ea"/>
              <a:cs typeface="+mn-cs"/>
            </a:rPr>
            <a:t>現場閉所日数となる。･･･①</a:t>
          </a:r>
          <a:endParaRPr kumimoji="1" lang="en-US" altLang="ja-JP" sz="1100">
            <a:solidFill>
              <a:schemeClr val="dk1"/>
            </a:solidFill>
            <a:effectLst/>
            <a:latin typeface="+mn-lt"/>
            <a:ea typeface="+mn-ea"/>
            <a:cs typeface="+mn-cs"/>
          </a:endParaRPr>
        </a:p>
        <a:p>
          <a:r>
            <a:rPr kumimoji="1" lang="ja-JP" altLang="en-US" sz="1100"/>
            <a:t>・作業日（■）と休工日（休）の合計が、対象期間日数となる。･･･②</a:t>
          </a:r>
          <a:endParaRPr kumimoji="1" lang="en-US" altLang="ja-JP" sz="1100"/>
        </a:p>
        <a:p>
          <a:r>
            <a:rPr kumimoji="1" lang="ja-JP" altLang="en-US" sz="1100"/>
            <a:t>・右記の現場閉所率は、①／②により計算される。</a:t>
          </a:r>
          <a:endParaRPr kumimoji="1" lang="en-US" altLang="ja-JP" sz="1100"/>
        </a:p>
        <a:p>
          <a:r>
            <a:rPr kumimoji="1" lang="ja-JP" altLang="en-US" sz="1100"/>
            <a:t>・現場閉所率は、正確には、</a:t>
          </a:r>
          <a:endParaRPr kumimoji="1" lang="en-US" altLang="ja-JP" sz="1100"/>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４週</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休以上：　</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日／２８日＝２</a:t>
          </a:r>
          <a:r>
            <a:rPr kumimoji="1" lang="ja-JP" altLang="en-US" sz="1100">
              <a:solidFill>
                <a:schemeClr val="dk1"/>
              </a:solidFill>
              <a:effectLst/>
              <a:latin typeface="+mn-lt"/>
              <a:ea typeface="+mn-ea"/>
              <a:cs typeface="+mn-cs"/>
            </a:rPr>
            <a:t>８．５７１・・・</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　</a:t>
          </a:r>
          <a:r>
            <a:rPr kumimoji="1" lang="ja-JP" altLang="en-US" sz="1100"/>
            <a:t>のことなので、注意。</a:t>
          </a:r>
          <a:endParaRPr kumimoji="1" lang="en-US" altLang="ja-JP" sz="1100"/>
        </a:p>
        <a:p>
          <a:r>
            <a:rPr kumimoji="1" lang="ja-JP" altLang="en-US" sz="1100"/>
            <a:t>・</a:t>
          </a:r>
          <a:r>
            <a:rPr kumimoji="1" lang="ja-JP" altLang="ja-JP" sz="1100">
              <a:solidFill>
                <a:schemeClr val="dk1"/>
              </a:solidFill>
              <a:effectLst/>
              <a:latin typeface="+mn-lt"/>
              <a:ea typeface="+mn-ea"/>
              <a:cs typeface="+mn-cs"/>
            </a:rPr>
            <a:t>８月（夏季休暇３日間）、１２月（年末休暇２日間）、１月（年始休暇４日間）の計算対象外（現場閉所日に含まない）となる特別休暇がある。なお、当該休暇を代休取得した場合も日数分のみ対象外として計算される。</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7015-22-s001\05&#12381;&#12398;&#20182;\30%20&#21508;&#31278;&#12510;&#12491;&#12517;&#12450;&#12523;&#12539;&#35201;&#38936;&#31561;\02%20&#36913;&#20241;2&#26085;&#24037;&#20107;&#23455;&#26045;&#35201;&#38936;\260200_&#36913;&#20241;&#65298;&#26085;&#24037;&#20107;&#23455;&#26045;&#35201;&#38936;&#12398;&#25913;&#35330;\&#20316;&#26989;&#20013;\20260212&#35282;&#30000;&#35036;&#20304;&#25351;&#25688;&#20107;&#38917;&#21453;&#26144;\&#21029;&#32025;5,6(&#21442;&#32771;).xlsx" TargetMode="External"/><Relationship Id="rId1" Type="http://schemas.openxmlformats.org/officeDocument/2006/relationships/externalLinkPath" Target="/30%20&#21508;&#31278;&#12510;&#12491;&#12517;&#12450;&#12523;&#12539;&#35201;&#38936;&#31561;/02%20&#36913;&#20241;2&#26085;&#24037;&#20107;&#23455;&#26045;&#35201;&#38936;/260200_&#36913;&#20241;&#65298;&#26085;&#24037;&#20107;&#23455;&#26045;&#35201;&#38936;&#12398;&#25913;&#35330;/&#20316;&#26989;&#20013;/20260212&#35282;&#30000;&#35036;&#20304;&#25351;&#25688;&#20107;&#38917;&#21453;&#26144;/&#21029;&#32025;5,6(&#21442;&#3277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
      <sheetName val="初期入力"/>
      <sheetName val="別紙５(参考)着手前確認時"/>
      <sheetName val="別紙６(参考)実施報告時"/>
      <sheetName val="実績調書取得率計算"/>
      <sheetName val="旬報(3月)"/>
      <sheetName val="旬報(4月)"/>
      <sheetName val="旬報(5月)"/>
      <sheetName val="旬報(6月)"/>
      <sheetName val="旬報(7月)"/>
      <sheetName val="旬報(8月)"/>
      <sheetName val="旬報(9月)"/>
      <sheetName val="旬報(10月)"/>
      <sheetName val="旬報(11月)"/>
      <sheetName val="旬報(12月)"/>
      <sheetName val="旬報(翌1月)"/>
      <sheetName val="旬報(翌2月)"/>
      <sheetName val="旬報(翌3月)"/>
      <sheetName val="ｶﾚﾝﾀﾞ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64">
          <cell r="D64" t="str">
            <v>日</v>
          </cell>
        </row>
      </sheetData>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Y39"/>
  <sheetViews>
    <sheetView showGridLines="0" showZeros="0" view="pageBreakPreview" zoomScaleNormal="100" zoomScaleSheetLayoutView="100" workbookViewId="0">
      <selection activeCell="F28" sqref="F28"/>
    </sheetView>
  </sheetViews>
  <sheetFormatPr defaultRowHeight="13.5"/>
  <cols>
    <col min="1" max="1" width="2.875" customWidth="1"/>
    <col min="2" max="2" width="9.5" bestFit="1" customWidth="1"/>
    <col min="3" max="3" width="6.75" customWidth="1"/>
    <col min="4" max="4" width="6.125" customWidth="1"/>
    <col min="5" max="6" width="8.875" customWidth="1"/>
    <col min="7" max="7" width="7.375" customWidth="1"/>
    <col min="9" max="9" width="14" customWidth="1"/>
    <col min="10" max="10" width="6.125" customWidth="1"/>
    <col min="11" max="11" width="7.375" customWidth="1"/>
    <col min="12" max="12" width="9.25" customWidth="1"/>
    <col min="13" max="13" width="1.375" customWidth="1"/>
    <col min="14" max="14" width="9.5" bestFit="1" customWidth="1"/>
    <col min="15" max="15" width="6.75" customWidth="1"/>
    <col min="16" max="16" width="20.125" customWidth="1"/>
    <col min="17" max="17" width="7.375" customWidth="1"/>
    <col min="19" max="19" width="14" customWidth="1"/>
    <col min="20" max="20" width="6.125" customWidth="1"/>
    <col min="21" max="21" width="7.375" customWidth="1"/>
    <col min="24" max="24" width="13" hidden="1" customWidth="1"/>
    <col min="25" max="25" width="9" hidden="1" customWidth="1"/>
    <col min="26" max="26" width="9" customWidth="1"/>
    <col min="28" max="28" width="13" bestFit="1" customWidth="1"/>
    <col min="30" max="30" width="9" bestFit="1" customWidth="1"/>
  </cols>
  <sheetData>
    <row r="1" spans="2:22" ht="16.5" customHeight="1" thickBot="1">
      <c r="B1" s="111" t="s">
        <v>104</v>
      </c>
      <c r="C1" s="53"/>
      <c r="D1" s="53"/>
      <c r="E1" s="53"/>
      <c r="F1" s="53"/>
      <c r="G1" s="53"/>
      <c r="H1" s="53"/>
      <c r="I1" s="53"/>
      <c r="J1" s="53"/>
      <c r="K1" s="53"/>
      <c r="L1" s="53"/>
    </row>
    <row r="2" spans="2:22" ht="16.5" customHeight="1">
      <c r="B2" s="120" t="s">
        <v>260</v>
      </c>
      <c r="C2" s="112"/>
      <c r="D2" s="112"/>
      <c r="E2" s="112"/>
      <c r="F2" s="112"/>
      <c r="G2" s="112"/>
      <c r="H2" s="112"/>
      <c r="I2" s="112"/>
      <c r="J2" s="112"/>
      <c r="K2" s="112"/>
      <c r="L2" s="113"/>
    </row>
    <row r="3" spans="2:22" ht="16.5" customHeight="1">
      <c r="B3" s="114" t="s">
        <v>100</v>
      </c>
      <c r="C3" s="110"/>
      <c r="D3" s="110"/>
      <c r="E3" s="110"/>
      <c r="F3" s="110"/>
      <c r="G3" s="110"/>
      <c r="H3" s="110"/>
      <c r="I3" s="110"/>
      <c r="J3" s="110"/>
      <c r="K3" s="110"/>
      <c r="L3" s="115"/>
    </row>
    <row r="4" spans="2:22" ht="16.5" customHeight="1">
      <c r="B4" s="114" t="s">
        <v>98</v>
      </c>
      <c r="C4" s="110"/>
      <c r="D4" s="110"/>
      <c r="E4" s="110"/>
      <c r="F4" s="110"/>
      <c r="G4" s="110"/>
      <c r="H4" s="110"/>
      <c r="I4" s="110"/>
      <c r="J4" s="110"/>
      <c r="K4" s="110"/>
      <c r="L4" s="115"/>
    </row>
    <row r="5" spans="2:22" ht="16.5" customHeight="1">
      <c r="B5" s="116" t="s">
        <v>99</v>
      </c>
      <c r="C5" s="110"/>
      <c r="D5" s="110"/>
      <c r="E5" s="110"/>
      <c r="F5" s="110"/>
      <c r="G5" s="110"/>
      <c r="H5" s="110"/>
      <c r="I5" s="110"/>
      <c r="J5" s="110"/>
      <c r="K5" s="110"/>
      <c r="L5" s="115"/>
    </row>
    <row r="6" spans="2:22" ht="16.5" customHeight="1">
      <c r="B6" s="114" t="s">
        <v>101</v>
      </c>
      <c r="C6" s="110"/>
      <c r="D6" s="110"/>
      <c r="E6" s="110"/>
      <c r="F6" s="110"/>
      <c r="G6" s="110"/>
      <c r="H6" s="110"/>
      <c r="I6" s="110"/>
      <c r="J6" s="110"/>
      <c r="K6" s="110"/>
      <c r="L6" s="115"/>
    </row>
    <row r="7" spans="2:22" ht="16.5" customHeight="1">
      <c r="B7" s="116" t="s">
        <v>102</v>
      </c>
      <c r="C7" s="110"/>
      <c r="D7" s="110"/>
      <c r="E7" s="110"/>
      <c r="F7" s="110"/>
      <c r="G7" s="110"/>
      <c r="H7" s="110"/>
      <c r="I7" s="110"/>
      <c r="J7" s="110"/>
      <c r="K7" s="110"/>
      <c r="L7" s="115"/>
    </row>
    <row r="8" spans="2:22" ht="16.5" customHeight="1">
      <c r="B8" s="114" t="s">
        <v>103</v>
      </c>
      <c r="C8" s="110"/>
      <c r="D8" s="110"/>
      <c r="E8" s="110"/>
      <c r="F8" s="110"/>
      <c r="G8" s="110"/>
      <c r="H8" s="110"/>
      <c r="I8" s="110"/>
      <c r="J8" s="110"/>
      <c r="K8" s="110"/>
      <c r="L8" s="115"/>
    </row>
    <row r="9" spans="2:22" ht="16.5" customHeight="1">
      <c r="B9" s="116" t="s">
        <v>105</v>
      </c>
      <c r="C9" s="110"/>
      <c r="D9" s="110"/>
      <c r="E9" s="110"/>
      <c r="F9" s="110"/>
      <c r="G9" s="110"/>
      <c r="H9" s="110"/>
      <c r="I9" s="110"/>
      <c r="J9" s="110"/>
      <c r="K9" s="110"/>
      <c r="L9" s="115"/>
    </row>
    <row r="10" spans="2:22" ht="16.5" customHeight="1" thickBot="1">
      <c r="B10" s="117"/>
      <c r="C10" s="118"/>
      <c r="D10" s="118"/>
      <c r="E10" s="118"/>
      <c r="F10" s="118"/>
      <c r="G10" s="118"/>
      <c r="H10" s="118"/>
      <c r="I10" s="118"/>
      <c r="J10" s="118"/>
      <c r="K10" s="118"/>
      <c r="L10" s="119"/>
    </row>
    <row r="11" spans="2:22" ht="16.5" customHeight="1">
      <c r="B11" s="63"/>
      <c r="C11" s="53"/>
      <c r="D11" s="53"/>
      <c r="E11" s="53"/>
      <c r="F11" s="53"/>
      <c r="G11" s="53"/>
      <c r="H11" s="53"/>
      <c r="I11" s="53"/>
      <c r="J11" s="53"/>
      <c r="K11" s="53"/>
      <c r="L11" s="53"/>
    </row>
    <row r="12" spans="2:22" ht="16.5" customHeight="1" thickBot="1">
      <c r="B12" s="65" t="s">
        <v>75</v>
      </c>
      <c r="C12" s="66"/>
      <c r="D12" s="66"/>
      <c r="E12" s="66"/>
      <c r="F12" s="66"/>
      <c r="G12" s="66"/>
      <c r="H12" s="66"/>
      <c r="I12" s="66"/>
      <c r="J12" s="66"/>
      <c r="K12" s="66"/>
      <c r="L12" s="66"/>
      <c r="M12" s="53"/>
      <c r="O12" s="62"/>
      <c r="P12" s="62"/>
      <c r="Q12" s="62"/>
      <c r="R12" s="62"/>
      <c r="S12" s="62"/>
      <c r="T12" s="62"/>
      <c r="U12" s="62"/>
      <c r="V12" s="62"/>
    </row>
    <row r="13" spans="2:22" ht="16.5" customHeight="1">
      <c r="B13" s="50" t="s">
        <v>82</v>
      </c>
      <c r="C13" s="51"/>
      <c r="D13" s="51"/>
      <c r="E13" s="51"/>
      <c r="F13" s="51"/>
      <c r="G13" s="51"/>
      <c r="H13" s="51"/>
      <c r="I13" s="51"/>
      <c r="J13" s="51"/>
      <c r="K13" s="51"/>
      <c r="L13" s="52"/>
      <c r="M13" s="53"/>
      <c r="N13" s="62"/>
      <c r="O13" s="62"/>
      <c r="P13" s="62"/>
      <c r="Q13" s="62"/>
      <c r="R13" s="62"/>
      <c r="S13" s="62"/>
      <c r="T13" s="62"/>
      <c r="U13" s="62"/>
      <c r="V13" s="62"/>
    </row>
    <row r="14" spans="2:22" ht="16.5" customHeight="1">
      <c r="B14" s="57" t="s">
        <v>80</v>
      </c>
      <c r="C14" s="55"/>
      <c r="D14" s="55"/>
      <c r="E14" s="55"/>
      <c r="F14" s="55"/>
      <c r="G14" s="55"/>
      <c r="H14" s="55"/>
      <c r="I14" s="55"/>
      <c r="J14" s="55"/>
      <c r="K14" s="55"/>
      <c r="L14" s="56"/>
      <c r="M14" s="53"/>
      <c r="N14" s="62"/>
      <c r="O14" s="62"/>
      <c r="P14" s="62"/>
      <c r="Q14" s="62"/>
      <c r="R14" s="62"/>
      <c r="S14" s="62"/>
      <c r="T14" s="62"/>
      <c r="U14" s="62"/>
      <c r="V14" s="62"/>
    </row>
    <row r="15" spans="2:22" ht="16.5" customHeight="1">
      <c r="B15" s="57" t="s">
        <v>81</v>
      </c>
      <c r="C15" s="55"/>
      <c r="D15" s="55"/>
      <c r="E15" s="55"/>
      <c r="F15" s="55"/>
      <c r="G15" s="55"/>
      <c r="H15" s="55"/>
      <c r="I15" s="55"/>
      <c r="J15" s="55"/>
      <c r="K15" s="55"/>
      <c r="L15" s="56"/>
      <c r="M15" s="53"/>
      <c r="N15" s="62"/>
      <c r="O15" s="62"/>
      <c r="P15" s="62"/>
      <c r="Q15" s="62"/>
      <c r="R15" s="62"/>
      <c r="S15" s="62"/>
      <c r="T15" s="62"/>
      <c r="U15" s="62"/>
      <c r="V15" s="62"/>
    </row>
    <row r="16" spans="2:22" ht="16.5" customHeight="1">
      <c r="B16" s="54"/>
      <c r="C16" s="55"/>
      <c r="D16" s="55"/>
      <c r="E16" s="55"/>
      <c r="F16" s="55"/>
      <c r="G16" s="55"/>
      <c r="H16" s="55"/>
      <c r="I16" s="55"/>
      <c r="J16" s="55"/>
      <c r="K16" s="55"/>
      <c r="L16" s="56"/>
      <c r="M16" s="53"/>
      <c r="N16" s="62"/>
      <c r="O16" s="62"/>
      <c r="P16" s="62"/>
      <c r="Q16" s="62"/>
      <c r="R16" s="62"/>
      <c r="S16" s="62"/>
      <c r="T16" s="62"/>
      <c r="U16" s="62"/>
      <c r="V16" s="62"/>
    </row>
    <row r="17" spans="2:22" ht="16.5" customHeight="1">
      <c r="B17" s="54" t="s">
        <v>91</v>
      </c>
      <c r="C17" s="55"/>
      <c r="D17" s="55"/>
      <c r="E17" s="55"/>
      <c r="F17" s="55"/>
      <c r="G17" s="55"/>
      <c r="H17" s="55"/>
      <c r="I17" s="55"/>
      <c r="J17" s="55"/>
      <c r="K17" s="55"/>
      <c r="L17" s="56"/>
      <c r="M17" s="53"/>
      <c r="N17" s="62"/>
      <c r="O17" s="62"/>
      <c r="P17" s="62"/>
      <c r="Q17" s="62"/>
      <c r="R17" s="62"/>
      <c r="S17" s="62"/>
      <c r="T17" s="62"/>
      <c r="U17" s="62"/>
      <c r="V17" s="62"/>
    </row>
    <row r="18" spans="2:22" ht="16.5" customHeight="1">
      <c r="B18" s="57" t="s">
        <v>83</v>
      </c>
      <c r="C18" s="55"/>
      <c r="D18" s="55"/>
      <c r="E18" s="55"/>
      <c r="F18" s="55"/>
      <c r="G18" s="55"/>
      <c r="H18" s="55"/>
      <c r="I18" s="55"/>
      <c r="J18" s="55"/>
      <c r="K18" s="55"/>
      <c r="L18" s="56"/>
      <c r="M18" s="53"/>
      <c r="N18" s="62"/>
      <c r="O18" s="62"/>
      <c r="P18" s="62"/>
      <c r="Q18" s="62"/>
      <c r="R18" s="62"/>
      <c r="S18" s="62"/>
      <c r="T18" s="62"/>
      <c r="U18" s="62"/>
      <c r="V18" s="62"/>
    </row>
    <row r="19" spans="2:22" ht="16.5" customHeight="1">
      <c r="B19" s="54" t="s">
        <v>84</v>
      </c>
      <c r="C19" s="55"/>
      <c r="D19" s="55"/>
      <c r="E19" s="55"/>
      <c r="F19" s="55"/>
      <c r="G19" s="55"/>
      <c r="H19" s="55"/>
      <c r="I19" s="55"/>
      <c r="J19" s="55"/>
      <c r="K19" s="55"/>
      <c r="L19" s="56"/>
      <c r="M19" s="53"/>
      <c r="N19" s="62"/>
      <c r="O19" s="62"/>
      <c r="P19" s="62"/>
      <c r="Q19" s="62"/>
      <c r="R19" s="62"/>
      <c r="S19" s="62"/>
      <c r="T19" s="62"/>
      <c r="U19" s="62"/>
      <c r="V19" s="62"/>
    </row>
    <row r="20" spans="2:22" ht="16.5" customHeight="1">
      <c r="B20" s="57" t="s">
        <v>85</v>
      </c>
      <c r="C20" s="55"/>
      <c r="D20" s="55"/>
      <c r="E20" s="55"/>
      <c r="F20" s="55"/>
      <c r="G20" s="55"/>
      <c r="H20" s="55"/>
      <c r="I20" s="55"/>
      <c r="J20" s="55"/>
      <c r="K20" s="55"/>
      <c r="L20" s="56"/>
      <c r="M20" s="53"/>
      <c r="N20" s="62"/>
      <c r="O20" s="62"/>
      <c r="P20" s="62"/>
      <c r="Q20" s="62"/>
      <c r="R20" s="62"/>
      <c r="S20" s="62"/>
      <c r="T20" s="62"/>
      <c r="U20" s="62"/>
      <c r="V20" s="62"/>
    </row>
    <row r="21" spans="2:22" ht="16.5" customHeight="1">
      <c r="B21" s="54" t="s">
        <v>86</v>
      </c>
      <c r="C21" s="55"/>
      <c r="D21" s="55"/>
      <c r="E21" s="55"/>
      <c r="F21" s="55"/>
      <c r="G21" s="55"/>
      <c r="H21" s="55"/>
      <c r="I21" s="55"/>
      <c r="J21" s="55"/>
      <c r="K21" s="55"/>
      <c r="L21" s="56"/>
      <c r="M21" s="53"/>
      <c r="N21" s="62"/>
      <c r="O21" s="62"/>
      <c r="P21" s="62"/>
      <c r="Q21" s="62"/>
      <c r="R21" s="62"/>
      <c r="S21" s="62"/>
      <c r="T21" s="62"/>
      <c r="U21" s="62"/>
      <c r="V21" s="62"/>
    </row>
    <row r="22" spans="2:22" ht="16.5" customHeight="1" thickBot="1">
      <c r="B22" s="64"/>
      <c r="C22" s="58"/>
      <c r="D22" s="58"/>
      <c r="E22" s="58"/>
      <c r="F22" s="58"/>
      <c r="G22" s="58"/>
      <c r="H22" s="58"/>
      <c r="I22" s="58"/>
      <c r="J22" s="58"/>
      <c r="K22" s="58"/>
      <c r="L22" s="59"/>
      <c r="M22" s="53"/>
      <c r="N22" s="62"/>
      <c r="O22" s="62"/>
      <c r="P22" s="62"/>
      <c r="Q22" s="62"/>
      <c r="R22" s="62"/>
      <c r="S22" s="62"/>
      <c r="T22" s="62"/>
      <c r="U22" s="62"/>
      <c r="V22" s="62"/>
    </row>
    <row r="23" spans="2:22" ht="16.5" customHeight="1">
      <c r="B23" s="63"/>
      <c r="C23" s="53"/>
      <c r="D23" s="53"/>
      <c r="E23" s="53"/>
      <c r="F23" s="53"/>
      <c r="G23" s="53"/>
      <c r="H23" s="53"/>
      <c r="I23" s="53"/>
      <c r="J23" s="53"/>
      <c r="K23" s="53"/>
      <c r="L23" s="53"/>
      <c r="M23" s="53"/>
      <c r="N23" s="62"/>
      <c r="O23" s="62"/>
      <c r="P23" s="62"/>
      <c r="Q23" s="62"/>
      <c r="R23" s="62"/>
      <c r="S23" s="62"/>
      <c r="T23" s="62"/>
      <c r="U23" s="62"/>
      <c r="V23" s="62"/>
    </row>
    <row r="24" spans="2:22" ht="16.5" customHeight="1" thickBot="1">
      <c r="B24" s="62" t="s">
        <v>96</v>
      </c>
      <c r="C24" s="62"/>
      <c r="D24" s="62"/>
      <c r="E24" s="62"/>
      <c r="F24" s="62"/>
      <c r="G24" s="62"/>
      <c r="H24" s="62"/>
      <c r="I24" s="62"/>
      <c r="J24" s="62"/>
      <c r="K24" s="62"/>
      <c r="L24" s="62"/>
      <c r="M24" s="62"/>
      <c r="N24" s="62"/>
    </row>
    <row r="25" spans="2:22" ht="16.5" customHeight="1">
      <c r="B25" s="44" t="s">
        <v>87</v>
      </c>
      <c r="C25" s="45"/>
      <c r="D25" s="45"/>
      <c r="E25" s="45"/>
      <c r="F25" s="45"/>
      <c r="G25" s="45"/>
      <c r="H25" s="45"/>
      <c r="I25" s="45"/>
      <c r="J25" s="45"/>
      <c r="K25" s="105"/>
      <c r="L25" s="106"/>
    </row>
    <row r="26" spans="2:22" ht="16.5" customHeight="1">
      <c r="B26" s="46"/>
      <c r="C26" s="47"/>
      <c r="D26" s="47"/>
      <c r="E26" s="47"/>
      <c r="F26" s="47"/>
      <c r="G26" s="47"/>
      <c r="H26" s="47"/>
      <c r="I26" s="47"/>
      <c r="J26" s="47"/>
      <c r="K26" s="55"/>
      <c r="L26" s="107"/>
    </row>
    <row r="27" spans="2:22" ht="16.5" customHeight="1">
      <c r="B27" s="48" t="s">
        <v>261</v>
      </c>
      <c r="C27" s="47"/>
      <c r="D27" s="47"/>
      <c r="E27" s="47"/>
      <c r="F27" s="47"/>
      <c r="G27" s="47"/>
      <c r="H27" s="47"/>
      <c r="I27" s="47"/>
      <c r="J27" s="47"/>
      <c r="K27" s="55"/>
      <c r="L27" s="107"/>
    </row>
    <row r="28" spans="2:22" ht="16.5" customHeight="1">
      <c r="B28" s="48" t="s">
        <v>88</v>
      </c>
      <c r="C28" s="47"/>
      <c r="D28" s="47"/>
      <c r="E28" s="47"/>
      <c r="F28" s="47"/>
      <c r="G28" s="47"/>
      <c r="H28" s="47"/>
      <c r="I28" s="47"/>
      <c r="J28" s="47"/>
      <c r="K28" s="55"/>
      <c r="L28" s="107"/>
    </row>
    <row r="29" spans="2:22" ht="16.5" customHeight="1">
      <c r="B29" s="49" t="s">
        <v>68</v>
      </c>
      <c r="C29" s="47" t="s">
        <v>89</v>
      </c>
      <c r="D29" s="47"/>
      <c r="E29" s="47"/>
      <c r="F29" s="47"/>
      <c r="G29" s="47"/>
      <c r="H29" s="47"/>
      <c r="I29" s="47"/>
      <c r="J29" s="47"/>
      <c r="K29" s="55"/>
      <c r="L29" s="107"/>
    </row>
    <row r="30" spans="2:22" ht="16.5" customHeight="1">
      <c r="B30" s="48" t="s">
        <v>69</v>
      </c>
      <c r="C30" s="47" t="s">
        <v>90</v>
      </c>
      <c r="D30" s="47"/>
      <c r="E30" s="47"/>
      <c r="F30" s="47"/>
      <c r="G30" s="47"/>
      <c r="H30" s="47"/>
      <c r="I30" s="47"/>
      <c r="J30" s="47"/>
      <c r="K30" s="55"/>
      <c r="L30" s="107"/>
    </row>
    <row r="31" spans="2:22" ht="16.5" customHeight="1">
      <c r="B31" s="49" t="s">
        <v>68</v>
      </c>
      <c r="C31" s="47" t="s">
        <v>43</v>
      </c>
      <c r="D31" s="47"/>
      <c r="E31" s="47"/>
      <c r="F31" s="47"/>
      <c r="G31" s="47"/>
      <c r="H31" s="47"/>
      <c r="I31" s="47"/>
      <c r="J31" s="47"/>
      <c r="K31" s="55"/>
      <c r="L31" s="107"/>
    </row>
    <row r="32" spans="2:22" ht="16.5" customHeight="1">
      <c r="B32" s="48"/>
      <c r="C32" s="47"/>
      <c r="D32" s="47"/>
      <c r="E32" s="47"/>
      <c r="F32" s="47"/>
      <c r="G32" s="47"/>
      <c r="H32" s="47"/>
      <c r="I32" s="47"/>
      <c r="J32" s="47"/>
      <c r="K32" s="55"/>
      <c r="L32" s="107"/>
    </row>
    <row r="33" spans="2:12" ht="16.5" customHeight="1">
      <c r="B33" s="48" t="s">
        <v>262</v>
      </c>
      <c r="C33" s="47"/>
      <c r="D33" s="47"/>
      <c r="E33" s="47"/>
      <c r="F33" s="47"/>
      <c r="G33" s="47"/>
      <c r="H33" s="47"/>
      <c r="I33" s="47"/>
      <c r="J33" s="47"/>
      <c r="K33" s="55"/>
      <c r="L33" s="107"/>
    </row>
    <row r="34" spans="2:12" ht="16.5" customHeight="1">
      <c r="B34" s="48" t="s">
        <v>92</v>
      </c>
      <c r="C34" s="47"/>
      <c r="D34" s="47"/>
      <c r="E34" s="47"/>
      <c r="F34" s="47"/>
      <c r="G34" s="47"/>
      <c r="H34" s="47"/>
      <c r="I34" s="47"/>
      <c r="J34" s="47"/>
      <c r="K34" s="55"/>
      <c r="L34" s="107"/>
    </row>
    <row r="35" spans="2:12" ht="16.5" customHeight="1">
      <c r="B35" s="49" t="s">
        <v>11</v>
      </c>
      <c r="C35" s="47" t="s">
        <v>95</v>
      </c>
      <c r="D35" s="47"/>
      <c r="E35" s="47"/>
      <c r="F35" s="47"/>
      <c r="G35" s="47"/>
      <c r="H35" s="47"/>
      <c r="I35" s="47"/>
      <c r="J35" s="47"/>
      <c r="K35" s="55"/>
      <c r="L35" s="107"/>
    </row>
    <row r="36" spans="2:12" ht="16.5" customHeight="1">
      <c r="B36" s="49" t="s">
        <v>70</v>
      </c>
      <c r="C36" s="47" t="s">
        <v>97</v>
      </c>
      <c r="D36" s="47"/>
      <c r="E36" s="47"/>
      <c r="F36" s="47"/>
      <c r="G36" s="47"/>
      <c r="H36" s="47"/>
      <c r="I36" s="47"/>
      <c r="J36" s="47"/>
      <c r="K36" s="55"/>
      <c r="L36" s="107"/>
    </row>
    <row r="37" spans="2:12" ht="16.5" customHeight="1">
      <c r="B37" s="49" t="s">
        <v>93</v>
      </c>
      <c r="C37" s="47" t="s">
        <v>94</v>
      </c>
      <c r="D37" s="47"/>
      <c r="E37" s="47"/>
      <c r="F37" s="47"/>
      <c r="G37" s="47"/>
      <c r="H37" s="47"/>
      <c r="I37" s="47"/>
      <c r="J37" s="47"/>
      <c r="K37" s="55"/>
      <c r="L37" s="107"/>
    </row>
    <row r="38" spans="2:12" ht="16.5" customHeight="1" thickBot="1">
      <c r="B38" s="60"/>
      <c r="C38" s="61"/>
      <c r="D38" s="61"/>
      <c r="E38" s="61"/>
      <c r="F38" s="61"/>
      <c r="G38" s="61"/>
      <c r="H38" s="61"/>
      <c r="I38" s="61"/>
      <c r="J38" s="61"/>
      <c r="K38" s="108"/>
      <c r="L38" s="109"/>
    </row>
    <row r="39" spans="2:12" ht="16.5" customHeight="1"/>
  </sheetData>
  <phoneticPr fontId="2"/>
  <printOptions horizontalCentered="1" verticalCentered="1"/>
  <pageMargins left="0.70866141732283472" right="0.51181102362204722" top="0.39370078740157483" bottom="0.39370078740157483" header="0.31496062992125984" footer="0.31496062992125984"/>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214</v>
      </c>
      <c r="C16" s="11">
        <f ca="1">VLOOKUP(ｶﾚﾝﾀﾞｰ!$QT$1,ｶﾚﾝﾀﾞｰ!$QS$5:$AGJ$45,8,FALSE)</f>
        <v>46235</v>
      </c>
      <c r="D16" s="12" t="str">
        <f ca="1">IF(C16="","",TEXT(C16,"AAA"))</f>
        <v>土</v>
      </c>
      <c r="E16" s="42"/>
      <c r="F16" s="23"/>
      <c r="G16" s="12"/>
      <c r="H16" s="406"/>
      <c r="I16" s="407"/>
      <c r="J16" s="14"/>
      <c r="K16" s="12"/>
      <c r="L16" s="32"/>
      <c r="M16" s="11">
        <f ca="1">C16</f>
        <v>46235</v>
      </c>
      <c r="N16" s="12" t="str">
        <f ca="1">D16</f>
        <v>土</v>
      </c>
      <c r="O16" s="41">
        <f>E16</f>
        <v>0</v>
      </c>
      <c r="P16" s="14">
        <f>F16</f>
        <v>0</v>
      </c>
      <c r="Q16" s="24"/>
      <c r="R16" s="395"/>
      <c r="S16" s="396"/>
      <c r="T16" s="23"/>
      <c r="U16" s="24"/>
    </row>
    <row r="17" spans="1:21" ht="46.5" customHeight="1">
      <c r="A17">
        <v>215</v>
      </c>
      <c r="C17" s="11">
        <f ca="1">1+C16</f>
        <v>46236</v>
      </c>
      <c r="D17" s="12" t="str">
        <f t="shared" ref="D17:D25" ca="1" si="0">IF(C17="","",TEXT(C17,"AAA"))</f>
        <v>日</v>
      </c>
      <c r="E17" s="42"/>
      <c r="F17" s="23"/>
      <c r="G17" s="12"/>
      <c r="H17" s="406"/>
      <c r="I17" s="407"/>
      <c r="J17" s="14"/>
      <c r="K17" s="12"/>
      <c r="L17" s="32"/>
      <c r="M17" s="11">
        <f t="shared" ref="M17:P26" ca="1" si="1">C17</f>
        <v>46236</v>
      </c>
      <c r="N17" s="12" t="str">
        <f t="shared" ca="1" si="1"/>
        <v>日</v>
      </c>
      <c r="O17" s="41">
        <f t="shared" si="1"/>
        <v>0</v>
      </c>
      <c r="P17" s="14">
        <f t="shared" si="1"/>
        <v>0</v>
      </c>
      <c r="Q17" s="24"/>
      <c r="R17" s="395"/>
      <c r="S17" s="396"/>
      <c r="T17" s="23"/>
      <c r="U17" s="24"/>
    </row>
    <row r="18" spans="1:21" ht="46.5" customHeight="1">
      <c r="A18">
        <v>216</v>
      </c>
      <c r="C18" s="11">
        <f t="shared" ref="C18:C24" ca="1" si="2">1+C17</f>
        <v>46237</v>
      </c>
      <c r="D18" s="12" t="str">
        <f t="shared" ca="1" si="0"/>
        <v>月</v>
      </c>
      <c r="E18" s="42"/>
      <c r="F18" s="23"/>
      <c r="G18" s="10"/>
      <c r="H18" s="406"/>
      <c r="I18" s="407"/>
      <c r="J18" s="14"/>
      <c r="K18" s="12"/>
      <c r="L18" s="32"/>
      <c r="M18" s="11">
        <f t="shared" ca="1" si="1"/>
        <v>46237</v>
      </c>
      <c r="N18" s="12" t="str">
        <f t="shared" ca="1" si="1"/>
        <v>月</v>
      </c>
      <c r="O18" s="41">
        <f t="shared" si="1"/>
        <v>0</v>
      </c>
      <c r="P18" s="14">
        <f t="shared" si="1"/>
        <v>0</v>
      </c>
      <c r="Q18" s="24"/>
      <c r="R18" s="395"/>
      <c r="S18" s="396"/>
      <c r="T18" s="23"/>
      <c r="U18" s="24"/>
    </row>
    <row r="19" spans="1:21" ht="46.5" customHeight="1">
      <c r="A19">
        <v>217</v>
      </c>
      <c r="C19" s="11">
        <f t="shared" ca="1" si="2"/>
        <v>46238</v>
      </c>
      <c r="D19" s="12" t="str">
        <f t="shared" ca="1" si="0"/>
        <v>火</v>
      </c>
      <c r="E19" s="42"/>
      <c r="F19" s="23"/>
      <c r="G19" s="10"/>
      <c r="H19" s="406"/>
      <c r="I19" s="407"/>
      <c r="J19" s="14"/>
      <c r="K19" s="12"/>
      <c r="L19" s="32"/>
      <c r="M19" s="11">
        <f t="shared" ca="1" si="1"/>
        <v>46238</v>
      </c>
      <c r="N19" s="12" t="str">
        <f t="shared" ca="1" si="1"/>
        <v>火</v>
      </c>
      <c r="O19" s="41">
        <f t="shared" si="1"/>
        <v>0</v>
      </c>
      <c r="P19" s="14">
        <f t="shared" si="1"/>
        <v>0</v>
      </c>
      <c r="Q19" s="24"/>
      <c r="R19" s="395"/>
      <c r="S19" s="396"/>
      <c r="T19" s="23"/>
      <c r="U19" s="24"/>
    </row>
    <row r="20" spans="1:21" ht="46.5" customHeight="1">
      <c r="A20">
        <v>218</v>
      </c>
      <c r="C20" s="11">
        <f t="shared" ca="1" si="2"/>
        <v>46239</v>
      </c>
      <c r="D20" s="12" t="str">
        <f t="shared" ca="1" si="0"/>
        <v>水</v>
      </c>
      <c r="E20" s="42"/>
      <c r="F20" s="23"/>
      <c r="G20" s="12"/>
      <c r="H20" s="406"/>
      <c r="I20" s="407"/>
      <c r="J20" s="14"/>
      <c r="K20" s="12"/>
      <c r="L20" s="32"/>
      <c r="M20" s="11">
        <f t="shared" ca="1" si="1"/>
        <v>46239</v>
      </c>
      <c r="N20" s="12" t="str">
        <f t="shared" ca="1" si="1"/>
        <v>水</v>
      </c>
      <c r="O20" s="41">
        <f t="shared" si="1"/>
        <v>0</v>
      </c>
      <c r="P20" s="14">
        <f t="shared" si="1"/>
        <v>0</v>
      </c>
      <c r="Q20" s="24"/>
      <c r="R20" s="395"/>
      <c r="S20" s="396"/>
      <c r="T20" s="23"/>
      <c r="U20" s="24"/>
    </row>
    <row r="21" spans="1:21" ht="46.5" customHeight="1">
      <c r="A21">
        <v>219</v>
      </c>
      <c r="C21" s="11">
        <f t="shared" ca="1" si="2"/>
        <v>46240</v>
      </c>
      <c r="D21" s="12" t="str">
        <f t="shared" ca="1" si="0"/>
        <v>木</v>
      </c>
      <c r="E21" s="42"/>
      <c r="F21" s="23"/>
      <c r="G21" s="12"/>
      <c r="H21" s="406"/>
      <c r="I21" s="407"/>
      <c r="J21" s="14"/>
      <c r="K21" s="12"/>
      <c r="L21" s="32"/>
      <c r="M21" s="11">
        <f t="shared" ca="1" si="1"/>
        <v>46240</v>
      </c>
      <c r="N21" s="12" t="str">
        <f t="shared" ca="1" si="1"/>
        <v>木</v>
      </c>
      <c r="O21" s="41">
        <f t="shared" si="1"/>
        <v>0</v>
      </c>
      <c r="P21" s="14">
        <f t="shared" si="1"/>
        <v>0</v>
      </c>
      <c r="Q21" s="24"/>
      <c r="R21" s="395"/>
      <c r="S21" s="396"/>
      <c r="T21" s="23"/>
      <c r="U21" s="24"/>
    </row>
    <row r="22" spans="1:21" ht="46.5" customHeight="1">
      <c r="A22">
        <v>220</v>
      </c>
      <c r="C22" s="11">
        <f t="shared" ca="1" si="2"/>
        <v>46241</v>
      </c>
      <c r="D22" s="12" t="str">
        <f t="shared" ca="1" si="0"/>
        <v>金</v>
      </c>
      <c r="E22" s="42"/>
      <c r="F22" s="23"/>
      <c r="G22" s="12"/>
      <c r="H22" s="406"/>
      <c r="I22" s="407"/>
      <c r="J22" s="14"/>
      <c r="K22" s="12"/>
      <c r="L22" s="32"/>
      <c r="M22" s="11">
        <f t="shared" ca="1" si="1"/>
        <v>46241</v>
      </c>
      <c r="N22" s="12" t="str">
        <f t="shared" ca="1" si="1"/>
        <v>金</v>
      </c>
      <c r="O22" s="41">
        <f t="shared" si="1"/>
        <v>0</v>
      </c>
      <c r="P22" s="14">
        <f t="shared" si="1"/>
        <v>0</v>
      </c>
      <c r="Q22" s="24"/>
      <c r="R22" s="395"/>
      <c r="S22" s="396"/>
      <c r="T22" s="23"/>
      <c r="U22" s="24"/>
    </row>
    <row r="23" spans="1:21" ht="46.5" customHeight="1">
      <c r="A23">
        <v>221</v>
      </c>
      <c r="C23" s="11">
        <f t="shared" ca="1" si="2"/>
        <v>46242</v>
      </c>
      <c r="D23" s="12" t="str">
        <f t="shared" ca="1" si="0"/>
        <v>土</v>
      </c>
      <c r="E23" s="42"/>
      <c r="F23" s="23"/>
      <c r="G23" s="12"/>
      <c r="H23" s="406"/>
      <c r="I23" s="407"/>
      <c r="J23" s="14"/>
      <c r="K23" s="12"/>
      <c r="L23" s="32"/>
      <c r="M23" s="11">
        <f t="shared" ca="1" si="1"/>
        <v>46242</v>
      </c>
      <c r="N23" s="12" t="str">
        <f t="shared" ca="1" si="1"/>
        <v>土</v>
      </c>
      <c r="O23" s="41">
        <f t="shared" si="1"/>
        <v>0</v>
      </c>
      <c r="P23" s="14">
        <f t="shared" si="1"/>
        <v>0</v>
      </c>
      <c r="Q23" s="24"/>
      <c r="R23" s="395"/>
      <c r="S23" s="396"/>
      <c r="T23" s="23"/>
      <c r="U23" s="24"/>
    </row>
    <row r="24" spans="1:21" ht="46.5" customHeight="1">
      <c r="A24">
        <v>222</v>
      </c>
      <c r="C24" s="11">
        <f t="shared" ca="1" si="2"/>
        <v>46243</v>
      </c>
      <c r="D24" s="12" t="str">
        <f t="shared" ca="1" si="0"/>
        <v>日</v>
      </c>
      <c r="E24" s="42"/>
      <c r="F24" s="23"/>
      <c r="G24" s="12"/>
      <c r="H24" s="406"/>
      <c r="I24" s="407"/>
      <c r="J24" s="14"/>
      <c r="K24" s="12"/>
      <c r="L24" s="32"/>
      <c r="M24" s="11">
        <f t="shared" ca="1" si="1"/>
        <v>46243</v>
      </c>
      <c r="N24" s="12" t="str">
        <f t="shared" ca="1" si="1"/>
        <v>日</v>
      </c>
      <c r="O24" s="41">
        <f t="shared" si="1"/>
        <v>0</v>
      </c>
      <c r="P24" s="14">
        <f t="shared" si="1"/>
        <v>0</v>
      </c>
      <c r="Q24" s="24"/>
      <c r="R24" s="395"/>
      <c r="S24" s="396"/>
      <c r="T24" s="23"/>
      <c r="U24" s="24"/>
    </row>
    <row r="25" spans="1:21" ht="46.5" customHeight="1">
      <c r="A25">
        <v>223</v>
      </c>
      <c r="C25" s="11">
        <f ca="1">1+C24</f>
        <v>46244</v>
      </c>
      <c r="D25" s="12" t="str">
        <f t="shared" ca="1" si="0"/>
        <v>月</v>
      </c>
      <c r="E25" s="42"/>
      <c r="F25" s="23"/>
      <c r="G25" s="12"/>
      <c r="H25" s="406"/>
      <c r="I25" s="407"/>
      <c r="J25" s="14"/>
      <c r="K25" s="12"/>
      <c r="L25" s="32"/>
      <c r="M25" s="11">
        <f t="shared" ca="1" si="1"/>
        <v>46244</v>
      </c>
      <c r="N25" s="12" t="str">
        <f t="shared" ca="1" si="1"/>
        <v>月</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224</v>
      </c>
      <c r="C36" s="11">
        <f ca="1">1+C25</f>
        <v>46245</v>
      </c>
      <c r="D36" s="12" t="str">
        <f ca="1">IF(C36="","",TEXT(C36,"AAA"))</f>
        <v>火</v>
      </c>
      <c r="E36" s="42"/>
      <c r="F36" s="23"/>
      <c r="G36" s="12"/>
      <c r="H36" s="406"/>
      <c r="I36" s="407"/>
      <c r="J36" s="14"/>
      <c r="K36" s="12"/>
      <c r="L36" s="32"/>
      <c r="M36" s="11">
        <f t="shared" ref="M36:O46" ca="1" si="3">C36</f>
        <v>46245</v>
      </c>
      <c r="N36" s="12" t="str">
        <f t="shared" ca="1" si="3"/>
        <v>火</v>
      </c>
      <c r="O36" s="41">
        <f>E36</f>
        <v>0</v>
      </c>
      <c r="P36" s="14">
        <f t="shared" ref="P36:P46" si="4">F36</f>
        <v>0</v>
      </c>
      <c r="Q36" s="24"/>
      <c r="R36" s="395"/>
      <c r="S36" s="396"/>
      <c r="T36" s="23"/>
      <c r="U36" s="24"/>
    </row>
    <row r="37" spans="1:21" ht="46.5" customHeight="1">
      <c r="A37">
        <v>225</v>
      </c>
      <c r="C37" s="11">
        <f ca="1">1+C36</f>
        <v>46246</v>
      </c>
      <c r="D37" s="12" t="str">
        <f t="shared" ref="D37:D45" ca="1" si="5">IF(C37="","",TEXT(C37,"AAA"))</f>
        <v>水</v>
      </c>
      <c r="E37" s="42"/>
      <c r="F37" s="23"/>
      <c r="G37" s="12"/>
      <c r="H37" s="406"/>
      <c r="I37" s="407"/>
      <c r="J37" s="14"/>
      <c r="K37" s="12"/>
      <c r="L37" s="32"/>
      <c r="M37" s="11">
        <f t="shared" ca="1" si="3"/>
        <v>46246</v>
      </c>
      <c r="N37" s="12" t="str">
        <f t="shared" ca="1" si="3"/>
        <v>水</v>
      </c>
      <c r="O37" s="41">
        <f t="shared" si="3"/>
        <v>0</v>
      </c>
      <c r="P37" s="14">
        <f t="shared" si="4"/>
        <v>0</v>
      </c>
      <c r="Q37" s="24"/>
      <c r="R37" s="395"/>
      <c r="S37" s="396"/>
      <c r="T37" s="23"/>
      <c r="U37" s="24"/>
    </row>
    <row r="38" spans="1:21" ht="46.5" customHeight="1">
      <c r="A38">
        <v>226</v>
      </c>
      <c r="C38" s="11">
        <f t="shared" ref="C38:C45" ca="1" si="6">1+C37</f>
        <v>46247</v>
      </c>
      <c r="D38" s="12" t="str">
        <f t="shared" ca="1" si="5"/>
        <v>木</v>
      </c>
      <c r="E38" s="42"/>
      <c r="F38" s="23"/>
      <c r="G38" s="10"/>
      <c r="H38" s="406"/>
      <c r="I38" s="407"/>
      <c r="J38" s="14"/>
      <c r="K38" s="12"/>
      <c r="L38" s="32"/>
      <c r="M38" s="11">
        <f t="shared" ca="1" si="3"/>
        <v>46247</v>
      </c>
      <c r="N38" s="12" t="str">
        <f t="shared" ca="1" si="3"/>
        <v>木</v>
      </c>
      <c r="O38" s="41">
        <f t="shared" si="3"/>
        <v>0</v>
      </c>
      <c r="P38" s="14">
        <f t="shared" si="4"/>
        <v>0</v>
      </c>
      <c r="Q38" s="24"/>
      <c r="R38" s="395"/>
      <c r="S38" s="396"/>
      <c r="T38" s="23"/>
      <c r="U38" s="24"/>
    </row>
    <row r="39" spans="1:21" ht="46.5" customHeight="1">
      <c r="A39">
        <v>227</v>
      </c>
      <c r="C39" s="11">
        <f t="shared" ca="1" si="6"/>
        <v>46248</v>
      </c>
      <c r="D39" s="12" t="str">
        <f t="shared" ca="1" si="5"/>
        <v>金</v>
      </c>
      <c r="E39" s="42"/>
      <c r="F39" s="23"/>
      <c r="G39" s="10"/>
      <c r="H39" s="406"/>
      <c r="I39" s="407"/>
      <c r="J39" s="14"/>
      <c r="K39" s="12"/>
      <c r="L39" s="32"/>
      <c r="M39" s="11">
        <f t="shared" ca="1" si="3"/>
        <v>46248</v>
      </c>
      <c r="N39" s="12" t="str">
        <f t="shared" ca="1" si="3"/>
        <v>金</v>
      </c>
      <c r="O39" s="41">
        <f t="shared" si="3"/>
        <v>0</v>
      </c>
      <c r="P39" s="14">
        <f t="shared" si="4"/>
        <v>0</v>
      </c>
      <c r="Q39" s="24"/>
      <c r="R39" s="395"/>
      <c r="S39" s="396"/>
      <c r="T39" s="23"/>
      <c r="U39" s="24"/>
    </row>
    <row r="40" spans="1:21" ht="46.5" customHeight="1">
      <c r="A40">
        <v>228</v>
      </c>
      <c r="C40" s="11">
        <f t="shared" ca="1" si="6"/>
        <v>46249</v>
      </c>
      <c r="D40" s="12" t="str">
        <f t="shared" ca="1" si="5"/>
        <v>土</v>
      </c>
      <c r="E40" s="42"/>
      <c r="F40" s="23"/>
      <c r="G40" s="12"/>
      <c r="H40" s="406"/>
      <c r="I40" s="407"/>
      <c r="J40" s="14"/>
      <c r="K40" s="12"/>
      <c r="L40" s="32"/>
      <c r="M40" s="11">
        <f t="shared" ca="1" si="3"/>
        <v>46249</v>
      </c>
      <c r="N40" s="12" t="str">
        <f t="shared" ca="1" si="3"/>
        <v>土</v>
      </c>
      <c r="O40" s="41">
        <f t="shared" si="3"/>
        <v>0</v>
      </c>
      <c r="P40" s="14">
        <f t="shared" si="4"/>
        <v>0</v>
      </c>
      <c r="Q40" s="24"/>
      <c r="R40" s="395"/>
      <c r="S40" s="396"/>
      <c r="T40" s="23"/>
      <c r="U40" s="24"/>
    </row>
    <row r="41" spans="1:21" ht="46.5" customHeight="1">
      <c r="A41">
        <v>229</v>
      </c>
      <c r="C41" s="11">
        <f t="shared" ca="1" si="6"/>
        <v>46250</v>
      </c>
      <c r="D41" s="12" t="str">
        <f t="shared" ca="1" si="5"/>
        <v>日</v>
      </c>
      <c r="E41" s="42"/>
      <c r="F41" s="23"/>
      <c r="G41" s="12"/>
      <c r="H41" s="406"/>
      <c r="I41" s="407"/>
      <c r="J41" s="14"/>
      <c r="K41" s="12"/>
      <c r="L41" s="32"/>
      <c r="M41" s="11">
        <f t="shared" ca="1" si="3"/>
        <v>46250</v>
      </c>
      <c r="N41" s="12" t="str">
        <f t="shared" ca="1" si="3"/>
        <v>日</v>
      </c>
      <c r="O41" s="41">
        <f t="shared" si="3"/>
        <v>0</v>
      </c>
      <c r="P41" s="14">
        <f t="shared" si="4"/>
        <v>0</v>
      </c>
      <c r="Q41" s="24"/>
      <c r="R41" s="395"/>
      <c r="S41" s="396"/>
      <c r="T41" s="23"/>
      <c r="U41" s="24"/>
    </row>
    <row r="42" spans="1:21" ht="46.5" customHeight="1">
      <c r="A42">
        <v>230</v>
      </c>
      <c r="C42" s="11">
        <f t="shared" ca="1" si="6"/>
        <v>46251</v>
      </c>
      <c r="D42" s="12" t="str">
        <f t="shared" ca="1" si="5"/>
        <v>月</v>
      </c>
      <c r="E42" s="42"/>
      <c r="F42" s="23"/>
      <c r="G42" s="12"/>
      <c r="H42" s="406"/>
      <c r="I42" s="407"/>
      <c r="J42" s="14"/>
      <c r="K42" s="12"/>
      <c r="L42" s="32"/>
      <c r="M42" s="11">
        <f t="shared" ca="1" si="3"/>
        <v>46251</v>
      </c>
      <c r="N42" s="12" t="str">
        <f t="shared" ca="1" si="3"/>
        <v>月</v>
      </c>
      <c r="O42" s="41">
        <f t="shared" si="3"/>
        <v>0</v>
      </c>
      <c r="P42" s="14">
        <f t="shared" si="4"/>
        <v>0</v>
      </c>
      <c r="Q42" s="24"/>
      <c r="R42" s="395"/>
      <c r="S42" s="396"/>
      <c r="T42" s="23"/>
      <c r="U42" s="24"/>
    </row>
    <row r="43" spans="1:21" ht="46.5" customHeight="1">
      <c r="A43">
        <v>231</v>
      </c>
      <c r="C43" s="11">
        <f t="shared" ca="1" si="6"/>
        <v>46252</v>
      </c>
      <c r="D43" s="12" t="str">
        <f t="shared" ca="1" si="5"/>
        <v>火</v>
      </c>
      <c r="E43" s="42"/>
      <c r="F43" s="23"/>
      <c r="G43" s="12"/>
      <c r="H43" s="406"/>
      <c r="I43" s="407"/>
      <c r="J43" s="14"/>
      <c r="K43" s="12"/>
      <c r="L43" s="32"/>
      <c r="M43" s="11">
        <f t="shared" ca="1" si="3"/>
        <v>46252</v>
      </c>
      <c r="N43" s="12" t="str">
        <f t="shared" ca="1" si="3"/>
        <v>火</v>
      </c>
      <c r="O43" s="41">
        <f t="shared" si="3"/>
        <v>0</v>
      </c>
      <c r="P43" s="14">
        <f t="shared" si="4"/>
        <v>0</v>
      </c>
      <c r="Q43" s="24"/>
      <c r="R43" s="395"/>
      <c r="S43" s="396"/>
      <c r="T43" s="23"/>
      <c r="U43" s="24"/>
    </row>
    <row r="44" spans="1:21" ht="46.5" customHeight="1">
      <c r="A44">
        <v>232</v>
      </c>
      <c r="C44" s="11">
        <f t="shared" ca="1" si="6"/>
        <v>46253</v>
      </c>
      <c r="D44" s="12" t="str">
        <f t="shared" ca="1" si="5"/>
        <v>水</v>
      </c>
      <c r="E44" s="42"/>
      <c r="F44" s="23"/>
      <c r="G44" s="12"/>
      <c r="H44" s="406"/>
      <c r="I44" s="407"/>
      <c r="J44" s="14"/>
      <c r="K44" s="12"/>
      <c r="L44" s="32"/>
      <c r="M44" s="11">
        <f t="shared" ca="1" si="3"/>
        <v>46253</v>
      </c>
      <c r="N44" s="12" t="str">
        <f t="shared" ca="1" si="3"/>
        <v>水</v>
      </c>
      <c r="O44" s="41">
        <f t="shared" si="3"/>
        <v>0</v>
      </c>
      <c r="P44" s="14">
        <f t="shared" si="4"/>
        <v>0</v>
      </c>
      <c r="Q44" s="24"/>
      <c r="R44" s="395"/>
      <c r="S44" s="396"/>
      <c r="T44" s="23"/>
      <c r="U44" s="24"/>
    </row>
    <row r="45" spans="1:21" ht="46.5" customHeight="1">
      <c r="A45">
        <v>233</v>
      </c>
      <c r="C45" s="11">
        <f t="shared" ca="1" si="6"/>
        <v>46254</v>
      </c>
      <c r="D45" s="12" t="str">
        <f t="shared" ca="1" si="5"/>
        <v>木</v>
      </c>
      <c r="E45" s="42"/>
      <c r="F45" s="23"/>
      <c r="G45" s="12"/>
      <c r="H45" s="406"/>
      <c r="I45" s="407"/>
      <c r="J45" s="14"/>
      <c r="K45" s="12"/>
      <c r="L45" s="32"/>
      <c r="M45" s="11">
        <f t="shared" ca="1" si="3"/>
        <v>46254</v>
      </c>
      <c r="N45" s="12" t="str">
        <f t="shared" ca="1" si="3"/>
        <v>木</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234</v>
      </c>
      <c r="C56" s="11">
        <f ca="1">1+C45</f>
        <v>46255</v>
      </c>
      <c r="D56" s="12" t="str">
        <f t="shared" ref="D56:D66" ca="1" si="7">IF(C56="","",TEXT(C56,"AAA"))</f>
        <v>金</v>
      </c>
      <c r="E56" s="42"/>
      <c r="F56" s="23"/>
      <c r="G56" s="12"/>
      <c r="H56" s="406"/>
      <c r="I56" s="407"/>
      <c r="J56" s="14"/>
      <c r="K56" s="12"/>
      <c r="L56" s="32"/>
      <c r="M56" s="11">
        <f t="shared" ref="M56:O66" ca="1" si="8">C56</f>
        <v>46255</v>
      </c>
      <c r="N56" s="12" t="str">
        <f t="shared" ca="1" si="8"/>
        <v>金</v>
      </c>
      <c r="O56" s="41">
        <f>E56</f>
        <v>0</v>
      </c>
      <c r="P56" s="14">
        <f t="shared" ref="P56:P66" si="9">F56</f>
        <v>0</v>
      </c>
      <c r="Q56" s="24"/>
      <c r="R56" s="395"/>
      <c r="S56" s="396"/>
      <c r="T56" s="23"/>
      <c r="U56" s="24"/>
    </row>
    <row r="57" spans="1:21" ht="46.5" customHeight="1">
      <c r="A57">
        <v>235</v>
      </c>
      <c r="C57" s="11">
        <f ca="1">1+C56</f>
        <v>46256</v>
      </c>
      <c r="D57" s="12" t="str">
        <f t="shared" ca="1" si="7"/>
        <v>土</v>
      </c>
      <c r="E57" s="42"/>
      <c r="F57" s="23"/>
      <c r="G57" s="12"/>
      <c r="H57" s="406"/>
      <c r="I57" s="407"/>
      <c r="J57" s="14"/>
      <c r="K57" s="12"/>
      <c r="L57" s="32"/>
      <c r="M57" s="11">
        <f t="shared" ca="1" si="8"/>
        <v>46256</v>
      </c>
      <c r="N57" s="12" t="str">
        <f t="shared" ca="1" si="8"/>
        <v>土</v>
      </c>
      <c r="O57" s="41">
        <f t="shared" si="8"/>
        <v>0</v>
      </c>
      <c r="P57" s="14">
        <f t="shared" si="9"/>
        <v>0</v>
      </c>
      <c r="Q57" s="24"/>
      <c r="R57" s="395"/>
      <c r="S57" s="396"/>
      <c r="T57" s="23"/>
      <c r="U57" s="24"/>
    </row>
    <row r="58" spans="1:21" ht="46.5" customHeight="1">
      <c r="A58">
        <v>236</v>
      </c>
      <c r="C58" s="11">
        <f t="shared" ref="C58:C65" ca="1" si="10">1+C57</f>
        <v>46257</v>
      </c>
      <c r="D58" s="12" t="str">
        <f t="shared" ca="1" si="7"/>
        <v>日</v>
      </c>
      <c r="E58" s="42"/>
      <c r="F58" s="23"/>
      <c r="G58" s="10"/>
      <c r="H58" s="406"/>
      <c r="I58" s="407"/>
      <c r="J58" s="14"/>
      <c r="K58" s="12"/>
      <c r="L58" s="32"/>
      <c r="M58" s="11">
        <f t="shared" ca="1" si="8"/>
        <v>46257</v>
      </c>
      <c r="N58" s="12" t="str">
        <f t="shared" ca="1" si="8"/>
        <v>日</v>
      </c>
      <c r="O58" s="41">
        <f t="shared" si="8"/>
        <v>0</v>
      </c>
      <c r="P58" s="14">
        <f t="shared" si="9"/>
        <v>0</v>
      </c>
      <c r="Q58" s="24"/>
      <c r="R58" s="395"/>
      <c r="S58" s="396"/>
      <c r="T58" s="23"/>
      <c r="U58" s="24"/>
    </row>
    <row r="59" spans="1:21" ht="46.5" customHeight="1">
      <c r="A59">
        <v>237</v>
      </c>
      <c r="C59" s="11">
        <f t="shared" ca="1" si="10"/>
        <v>46258</v>
      </c>
      <c r="D59" s="12" t="str">
        <f t="shared" ca="1" si="7"/>
        <v>月</v>
      </c>
      <c r="E59" s="42"/>
      <c r="F59" s="23"/>
      <c r="G59" s="10"/>
      <c r="H59" s="406"/>
      <c r="I59" s="407"/>
      <c r="J59" s="14"/>
      <c r="K59" s="12"/>
      <c r="L59" s="32"/>
      <c r="M59" s="11">
        <f t="shared" ca="1" si="8"/>
        <v>46258</v>
      </c>
      <c r="N59" s="12" t="str">
        <f t="shared" ca="1" si="8"/>
        <v>月</v>
      </c>
      <c r="O59" s="41">
        <f t="shared" si="8"/>
        <v>0</v>
      </c>
      <c r="P59" s="14">
        <f t="shared" si="9"/>
        <v>0</v>
      </c>
      <c r="Q59" s="24"/>
      <c r="R59" s="395"/>
      <c r="S59" s="396"/>
      <c r="T59" s="23"/>
      <c r="U59" s="24"/>
    </row>
    <row r="60" spans="1:21" ht="46.5" customHeight="1">
      <c r="A60">
        <v>238</v>
      </c>
      <c r="C60" s="11">
        <f t="shared" ca="1" si="10"/>
        <v>46259</v>
      </c>
      <c r="D60" s="12" t="str">
        <f t="shared" ca="1" si="7"/>
        <v>火</v>
      </c>
      <c r="E60" s="42"/>
      <c r="F60" s="23"/>
      <c r="G60" s="12"/>
      <c r="H60" s="406"/>
      <c r="I60" s="407"/>
      <c r="J60" s="14"/>
      <c r="K60" s="12"/>
      <c r="L60" s="32"/>
      <c r="M60" s="11">
        <f t="shared" ca="1" si="8"/>
        <v>46259</v>
      </c>
      <c r="N60" s="12" t="str">
        <f t="shared" ca="1" si="8"/>
        <v>火</v>
      </c>
      <c r="O60" s="41">
        <f t="shared" si="8"/>
        <v>0</v>
      </c>
      <c r="P60" s="14">
        <f t="shared" si="9"/>
        <v>0</v>
      </c>
      <c r="Q60" s="24"/>
      <c r="R60" s="395"/>
      <c r="S60" s="396"/>
      <c r="T60" s="23"/>
      <c r="U60" s="24"/>
    </row>
    <row r="61" spans="1:21" ht="46.5" customHeight="1">
      <c r="A61">
        <v>239</v>
      </c>
      <c r="C61" s="11">
        <f t="shared" ca="1" si="10"/>
        <v>46260</v>
      </c>
      <c r="D61" s="12" t="str">
        <f t="shared" ca="1" si="7"/>
        <v>水</v>
      </c>
      <c r="E61" s="42"/>
      <c r="F61" s="23"/>
      <c r="G61" s="12"/>
      <c r="H61" s="406"/>
      <c r="I61" s="407"/>
      <c r="J61" s="14"/>
      <c r="K61" s="12"/>
      <c r="L61" s="32"/>
      <c r="M61" s="11">
        <f t="shared" ca="1" si="8"/>
        <v>46260</v>
      </c>
      <c r="N61" s="12" t="str">
        <f t="shared" ca="1" si="8"/>
        <v>水</v>
      </c>
      <c r="O61" s="41">
        <f t="shared" si="8"/>
        <v>0</v>
      </c>
      <c r="P61" s="14">
        <f t="shared" si="9"/>
        <v>0</v>
      </c>
      <c r="Q61" s="24"/>
      <c r="R61" s="395"/>
      <c r="S61" s="396"/>
      <c r="T61" s="23"/>
      <c r="U61" s="24"/>
    </row>
    <row r="62" spans="1:21" ht="46.5" customHeight="1">
      <c r="A62">
        <v>240</v>
      </c>
      <c r="C62" s="11">
        <f t="shared" ca="1" si="10"/>
        <v>46261</v>
      </c>
      <c r="D62" s="12" t="str">
        <f t="shared" ca="1" si="7"/>
        <v>木</v>
      </c>
      <c r="E62" s="42"/>
      <c r="F62" s="23"/>
      <c r="G62" s="12"/>
      <c r="H62" s="406"/>
      <c r="I62" s="407"/>
      <c r="J62" s="14"/>
      <c r="K62" s="12"/>
      <c r="L62" s="32"/>
      <c r="M62" s="11">
        <f t="shared" ca="1" si="8"/>
        <v>46261</v>
      </c>
      <c r="N62" s="12" t="str">
        <f t="shared" ca="1" si="8"/>
        <v>木</v>
      </c>
      <c r="O62" s="41">
        <f t="shared" si="8"/>
        <v>0</v>
      </c>
      <c r="P62" s="14">
        <f t="shared" si="9"/>
        <v>0</v>
      </c>
      <c r="Q62" s="24"/>
      <c r="R62" s="395"/>
      <c r="S62" s="396"/>
      <c r="T62" s="23"/>
      <c r="U62" s="24"/>
    </row>
    <row r="63" spans="1:21" ht="46.5" customHeight="1">
      <c r="A63">
        <v>241</v>
      </c>
      <c r="C63" s="11">
        <f t="shared" ca="1" si="10"/>
        <v>46262</v>
      </c>
      <c r="D63" s="12" t="str">
        <f t="shared" ca="1" si="7"/>
        <v>金</v>
      </c>
      <c r="E63" s="42"/>
      <c r="F63" s="23"/>
      <c r="G63" s="12"/>
      <c r="H63" s="406"/>
      <c r="I63" s="407"/>
      <c r="J63" s="14"/>
      <c r="K63" s="12"/>
      <c r="L63" s="32"/>
      <c r="M63" s="11">
        <f t="shared" ca="1" si="8"/>
        <v>46262</v>
      </c>
      <c r="N63" s="12" t="str">
        <f t="shared" ca="1" si="8"/>
        <v>金</v>
      </c>
      <c r="O63" s="41">
        <f t="shared" si="8"/>
        <v>0</v>
      </c>
      <c r="P63" s="14">
        <f t="shared" si="9"/>
        <v>0</v>
      </c>
      <c r="Q63" s="24"/>
      <c r="R63" s="395"/>
      <c r="S63" s="396"/>
      <c r="T63" s="23"/>
      <c r="U63" s="24"/>
    </row>
    <row r="64" spans="1:21" ht="46.5" customHeight="1">
      <c r="A64">
        <v>242</v>
      </c>
      <c r="C64" s="11">
        <f t="shared" ca="1" si="10"/>
        <v>46263</v>
      </c>
      <c r="D64" s="12" t="str">
        <f t="shared" ca="1" si="7"/>
        <v>土</v>
      </c>
      <c r="E64" s="42"/>
      <c r="F64" s="23"/>
      <c r="G64" s="12"/>
      <c r="H64" s="406"/>
      <c r="I64" s="407"/>
      <c r="J64" s="14"/>
      <c r="K64" s="12"/>
      <c r="L64" s="32"/>
      <c r="M64" s="11">
        <f t="shared" ca="1" si="8"/>
        <v>46263</v>
      </c>
      <c r="N64" s="12" t="str">
        <f t="shared" ca="1" si="8"/>
        <v>土</v>
      </c>
      <c r="O64" s="41">
        <f t="shared" si="8"/>
        <v>0</v>
      </c>
      <c r="P64" s="14">
        <f t="shared" si="9"/>
        <v>0</v>
      </c>
      <c r="Q64" s="24"/>
      <c r="R64" s="395"/>
      <c r="S64" s="396"/>
      <c r="T64" s="23"/>
      <c r="U64" s="24"/>
    </row>
    <row r="65" spans="1:21" ht="46.5" customHeight="1">
      <c r="A65">
        <v>243</v>
      </c>
      <c r="C65" s="11">
        <f t="shared" ca="1" si="10"/>
        <v>46264</v>
      </c>
      <c r="D65" s="12" t="str">
        <f t="shared" ca="1" si="7"/>
        <v>日</v>
      </c>
      <c r="E65" s="42"/>
      <c r="F65" s="23"/>
      <c r="G65" s="12"/>
      <c r="H65" s="406"/>
      <c r="I65" s="407"/>
      <c r="J65" s="14"/>
      <c r="K65" s="12"/>
      <c r="L65" s="32"/>
      <c r="M65" s="11">
        <f t="shared" ca="1" si="8"/>
        <v>46264</v>
      </c>
      <c r="N65" s="12" t="str">
        <f t="shared" ca="1" si="8"/>
        <v>日</v>
      </c>
      <c r="O65" s="41">
        <f t="shared" si="8"/>
        <v>0</v>
      </c>
      <c r="P65" s="14">
        <f t="shared" si="9"/>
        <v>0</v>
      </c>
      <c r="Q65" s="24"/>
      <c r="R65" s="395"/>
      <c r="S65" s="396"/>
      <c r="T65" s="23"/>
      <c r="U65" s="24"/>
    </row>
    <row r="66" spans="1:21" ht="46.5" customHeight="1">
      <c r="A66">
        <v>244</v>
      </c>
      <c r="C66" s="11">
        <f ca="1">1+C65</f>
        <v>46265</v>
      </c>
      <c r="D66" s="12" t="str">
        <f t="shared" ca="1" si="7"/>
        <v>月</v>
      </c>
      <c r="E66" s="42"/>
      <c r="F66" s="23"/>
      <c r="G66" s="12"/>
      <c r="H66" s="406"/>
      <c r="I66" s="407"/>
      <c r="J66" s="14"/>
      <c r="K66" s="12"/>
      <c r="L66" s="32"/>
      <c r="M66" s="11">
        <f t="shared" ca="1" si="8"/>
        <v>46265</v>
      </c>
      <c r="N66" s="12" t="str">
        <f t="shared" ca="1" si="8"/>
        <v>月</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900-000000000000}">
      <formula1>$X$5:$X$7</formula1>
    </dataValidation>
    <dataValidation type="list" allowBlank="1" showInputMessage="1" showErrorMessage="1" sqref="F16:F26 F36:F46 F56:F66 T16:T26 T56:T66 T36:T46" xr:uid="{00000000-0002-0000-09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245</v>
      </c>
      <c r="C16" s="11">
        <f ca="1">VLOOKUP(ｶﾚﾝﾀﾞｰ!$QT$1,ｶﾚﾝﾀﾞｰ!$QS$5:$AGJ$45,9,FALSE)</f>
        <v>46266</v>
      </c>
      <c r="D16" s="12" t="str">
        <f ca="1">IF(C16="","",TEXT(C16,"AAA"))</f>
        <v>火</v>
      </c>
      <c r="E16" s="42"/>
      <c r="F16" s="23"/>
      <c r="G16" s="12"/>
      <c r="H16" s="406"/>
      <c r="I16" s="407"/>
      <c r="J16" s="14"/>
      <c r="K16" s="12"/>
      <c r="L16" s="32"/>
      <c r="M16" s="11">
        <f ca="1">C16</f>
        <v>46266</v>
      </c>
      <c r="N16" s="12" t="str">
        <f ca="1">D16</f>
        <v>火</v>
      </c>
      <c r="O16" s="41">
        <f>E16</f>
        <v>0</v>
      </c>
      <c r="P16" s="14">
        <f>F16</f>
        <v>0</v>
      </c>
      <c r="Q16" s="24"/>
      <c r="R16" s="395"/>
      <c r="S16" s="396"/>
      <c r="T16" s="23"/>
      <c r="U16" s="24"/>
    </row>
    <row r="17" spans="1:21" ht="46.5" customHeight="1">
      <c r="A17">
        <v>246</v>
      </c>
      <c r="C17" s="11">
        <f ca="1">1+C16</f>
        <v>46267</v>
      </c>
      <c r="D17" s="12" t="str">
        <f t="shared" ref="D17:D25" ca="1" si="0">IF(C17="","",TEXT(C17,"AAA"))</f>
        <v>水</v>
      </c>
      <c r="E17" s="42"/>
      <c r="F17" s="23"/>
      <c r="G17" s="12"/>
      <c r="H17" s="406"/>
      <c r="I17" s="407"/>
      <c r="J17" s="14"/>
      <c r="K17" s="12"/>
      <c r="L17" s="32"/>
      <c r="M17" s="11">
        <f t="shared" ref="M17:P26" ca="1" si="1">C17</f>
        <v>46267</v>
      </c>
      <c r="N17" s="12" t="str">
        <f t="shared" ca="1" si="1"/>
        <v>水</v>
      </c>
      <c r="O17" s="41">
        <f t="shared" si="1"/>
        <v>0</v>
      </c>
      <c r="P17" s="14">
        <f t="shared" si="1"/>
        <v>0</v>
      </c>
      <c r="Q17" s="24"/>
      <c r="R17" s="395"/>
      <c r="S17" s="396"/>
      <c r="T17" s="23"/>
      <c r="U17" s="24"/>
    </row>
    <row r="18" spans="1:21" ht="46.5" customHeight="1">
      <c r="A18">
        <v>247</v>
      </c>
      <c r="C18" s="11">
        <f t="shared" ref="C18:C24" ca="1" si="2">1+C17</f>
        <v>46268</v>
      </c>
      <c r="D18" s="12" t="str">
        <f t="shared" ca="1" si="0"/>
        <v>木</v>
      </c>
      <c r="E18" s="42"/>
      <c r="F18" s="23"/>
      <c r="G18" s="10"/>
      <c r="H18" s="406"/>
      <c r="I18" s="407"/>
      <c r="J18" s="14"/>
      <c r="K18" s="12"/>
      <c r="L18" s="32"/>
      <c r="M18" s="11">
        <f t="shared" ca="1" si="1"/>
        <v>46268</v>
      </c>
      <c r="N18" s="12" t="str">
        <f t="shared" ca="1" si="1"/>
        <v>木</v>
      </c>
      <c r="O18" s="41">
        <f t="shared" si="1"/>
        <v>0</v>
      </c>
      <c r="P18" s="14">
        <f t="shared" si="1"/>
        <v>0</v>
      </c>
      <c r="Q18" s="24"/>
      <c r="R18" s="395"/>
      <c r="S18" s="396"/>
      <c r="T18" s="23"/>
      <c r="U18" s="24"/>
    </row>
    <row r="19" spans="1:21" ht="46.5" customHeight="1">
      <c r="A19">
        <v>248</v>
      </c>
      <c r="C19" s="11">
        <f t="shared" ca="1" si="2"/>
        <v>46269</v>
      </c>
      <c r="D19" s="12" t="str">
        <f t="shared" ca="1" si="0"/>
        <v>金</v>
      </c>
      <c r="E19" s="42"/>
      <c r="F19" s="23"/>
      <c r="G19" s="10"/>
      <c r="H19" s="406"/>
      <c r="I19" s="407"/>
      <c r="J19" s="14"/>
      <c r="K19" s="12"/>
      <c r="L19" s="32"/>
      <c r="M19" s="11">
        <f t="shared" ca="1" si="1"/>
        <v>46269</v>
      </c>
      <c r="N19" s="12" t="str">
        <f t="shared" ca="1" si="1"/>
        <v>金</v>
      </c>
      <c r="O19" s="41">
        <f t="shared" si="1"/>
        <v>0</v>
      </c>
      <c r="P19" s="14">
        <f t="shared" si="1"/>
        <v>0</v>
      </c>
      <c r="Q19" s="24"/>
      <c r="R19" s="395"/>
      <c r="S19" s="396"/>
      <c r="T19" s="23"/>
      <c r="U19" s="24"/>
    </row>
    <row r="20" spans="1:21" ht="46.5" customHeight="1">
      <c r="A20">
        <v>249</v>
      </c>
      <c r="C20" s="11">
        <f t="shared" ca="1" si="2"/>
        <v>46270</v>
      </c>
      <c r="D20" s="12" t="str">
        <f t="shared" ca="1" si="0"/>
        <v>土</v>
      </c>
      <c r="E20" s="42"/>
      <c r="F20" s="23"/>
      <c r="G20" s="12"/>
      <c r="H20" s="406"/>
      <c r="I20" s="407"/>
      <c r="J20" s="14"/>
      <c r="K20" s="12"/>
      <c r="L20" s="32"/>
      <c r="M20" s="11">
        <f t="shared" ca="1" si="1"/>
        <v>46270</v>
      </c>
      <c r="N20" s="12" t="str">
        <f t="shared" ca="1" si="1"/>
        <v>土</v>
      </c>
      <c r="O20" s="41">
        <f t="shared" si="1"/>
        <v>0</v>
      </c>
      <c r="P20" s="14">
        <f t="shared" si="1"/>
        <v>0</v>
      </c>
      <c r="Q20" s="24"/>
      <c r="R20" s="395"/>
      <c r="S20" s="396"/>
      <c r="T20" s="23"/>
      <c r="U20" s="24"/>
    </row>
    <row r="21" spans="1:21" ht="46.5" customHeight="1">
      <c r="A21">
        <v>250</v>
      </c>
      <c r="C21" s="11">
        <f t="shared" ca="1" si="2"/>
        <v>46271</v>
      </c>
      <c r="D21" s="12" t="str">
        <f t="shared" ca="1" si="0"/>
        <v>日</v>
      </c>
      <c r="E21" s="42"/>
      <c r="F21" s="23"/>
      <c r="G21" s="12"/>
      <c r="H21" s="406"/>
      <c r="I21" s="407"/>
      <c r="J21" s="14"/>
      <c r="K21" s="12"/>
      <c r="L21" s="32"/>
      <c r="M21" s="11">
        <f t="shared" ca="1" si="1"/>
        <v>46271</v>
      </c>
      <c r="N21" s="12" t="str">
        <f t="shared" ca="1" si="1"/>
        <v>日</v>
      </c>
      <c r="O21" s="41">
        <f t="shared" si="1"/>
        <v>0</v>
      </c>
      <c r="P21" s="14">
        <f t="shared" si="1"/>
        <v>0</v>
      </c>
      <c r="Q21" s="24"/>
      <c r="R21" s="395"/>
      <c r="S21" s="396"/>
      <c r="T21" s="23"/>
      <c r="U21" s="24"/>
    </row>
    <row r="22" spans="1:21" ht="46.5" customHeight="1">
      <c r="A22">
        <v>251</v>
      </c>
      <c r="C22" s="11">
        <f t="shared" ca="1" si="2"/>
        <v>46272</v>
      </c>
      <c r="D22" s="12" t="str">
        <f t="shared" ca="1" si="0"/>
        <v>月</v>
      </c>
      <c r="E22" s="42"/>
      <c r="F22" s="23"/>
      <c r="G22" s="12"/>
      <c r="H22" s="406"/>
      <c r="I22" s="407"/>
      <c r="J22" s="14"/>
      <c r="K22" s="12"/>
      <c r="L22" s="32"/>
      <c r="M22" s="11">
        <f t="shared" ca="1" si="1"/>
        <v>46272</v>
      </c>
      <c r="N22" s="12" t="str">
        <f t="shared" ca="1" si="1"/>
        <v>月</v>
      </c>
      <c r="O22" s="41">
        <f t="shared" si="1"/>
        <v>0</v>
      </c>
      <c r="P22" s="14">
        <f t="shared" si="1"/>
        <v>0</v>
      </c>
      <c r="Q22" s="24"/>
      <c r="R22" s="395"/>
      <c r="S22" s="396"/>
      <c r="T22" s="23"/>
      <c r="U22" s="24"/>
    </row>
    <row r="23" spans="1:21" ht="46.5" customHeight="1">
      <c r="A23">
        <v>252</v>
      </c>
      <c r="C23" s="11">
        <f t="shared" ca="1" si="2"/>
        <v>46273</v>
      </c>
      <c r="D23" s="12" t="str">
        <f t="shared" ca="1" si="0"/>
        <v>火</v>
      </c>
      <c r="E23" s="42"/>
      <c r="F23" s="23"/>
      <c r="G23" s="12"/>
      <c r="H23" s="406"/>
      <c r="I23" s="407"/>
      <c r="J23" s="14"/>
      <c r="K23" s="12"/>
      <c r="L23" s="32"/>
      <c r="M23" s="11">
        <f t="shared" ca="1" si="1"/>
        <v>46273</v>
      </c>
      <c r="N23" s="12" t="str">
        <f t="shared" ca="1" si="1"/>
        <v>火</v>
      </c>
      <c r="O23" s="41">
        <f t="shared" si="1"/>
        <v>0</v>
      </c>
      <c r="P23" s="14">
        <f t="shared" si="1"/>
        <v>0</v>
      </c>
      <c r="Q23" s="24"/>
      <c r="R23" s="395"/>
      <c r="S23" s="396"/>
      <c r="T23" s="23"/>
      <c r="U23" s="24"/>
    </row>
    <row r="24" spans="1:21" ht="46.5" customHeight="1">
      <c r="A24">
        <v>253</v>
      </c>
      <c r="C24" s="11">
        <f t="shared" ca="1" si="2"/>
        <v>46274</v>
      </c>
      <c r="D24" s="12" t="str">
        <f t="shared" ca="1" si="0"/>
        <v>水</v>
      </c>
      <c r="E24" s="42"/>
      <c r="F24" s="23"/>
      <c r="G24" s="12"/>
      <c r="H24" s="406"/>
      <c r="I24" s="407"/>
      <c r="J24" s="14"/>
      <c r="K24" s="12"/>
      <c r="L24" s="32"/>
      <c r="M24" s="11">
        <f t="shared" ca="1" si="1"/>
        <v>46274</v>
      </c>
      <c r="N24" s="12" t="str">
        <f t="shared" ca="1" si="1"/>
        <v>水</v>
      </c>
      <c r="O24" s="41">
        <f t="shared" si="1"/>
        <v>0</v>
      </c>
      <c r="P24" s="14">
        <f t="shared" si="1"/>
        <v>0</v>
      </c>
      <c r="Q24" s="24"/>
      <c r="R24" s="395"/>
      <c r="S24" s="396"/>
      <c r="T24" s="23"/>
      <c r="U24" s="24"/>
    </row>
    <row r="25" spans="1:21" ht="46.5" customHeight="1">
      <c r="A25">
        <v>254</v>
      </c>
      <c r="C25" s="11">
        <f ca="1">1+C24</f>
        <v>46275</v>
      </c>
      <c r="D25" s="12" t="str">
        <f t="shared" ca="1" si="0"/>
        <v>木</v>
      </c>
      <c r="E25" s="42"/>
      <c r="F25" s="23"/>
      <c r="G25" s="12"/>
      <c r="H25" s="406"/>
      <c r="I25" s="407"/>
      <c r="J25" s="14"/>
      <c r="K25" s="12"/>
      <c r="L25" s="32"/>
      <c r="M25" s="11">
        <f t="shared" ca="1" si="1"/>
        <v>46275</v>
      </c>
      <c r="N25" s="12" t="str">
        <f t="shared" ca="1" si="1"/>
        <v>木</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255</v>
      </c>
      <c r="C36" s="11">
        <f ca="1">1+C25</f>
        <v>46276</v>
      </c>
      <c r="D36" s="12" t="str">
        <f ca="1">IF(C36="","",TEXT(C36,"AAA"))</f>
        <v>金</v>
      </c>
      <c r="E36" s="42"/>
      <c r="F36" s="23"/>
      <c r="G36" s="12"/>
      <c r="H36" s="406"/>
      <c r="I36" s="407"/>
      <c r="J36" s="14"/>
      <c r="K36" s="12"/>
      <c r="L36" s="32"/>
      <c r="M36" s="11">
        <f t="shared" ref="M36:O46" ca="1" si="3">C36</f>
        <v>46276</v>
      </c>
      <c r="N36" s="12" t="str">
        <f t="shared" ca="1" si="3"/>
        <v>金</v>
      </c>
      <c r="O36" s="41">
        <f>E36</f>
        <v>0</v>
      </c>
      <c r="P36" s="14">
        <f t="shared" ref="P36:P46" si="4">F36</f>
        <v>0</v>
      </c>
      <c r="Q36" s="24"/>
      <c r="R36" s="395"/>
      <c r="S36" s="396"/>
      <c r="T36" s="23"/>
      <c r="U36" s="24"/>
    </row>
    <row r="37" spans="1:21" ht="46.5" customHeight="1">
      <c r="A37">
        <v>256</v>
      </c>
      <c r="C37" s="11">
        <f ca="1">1+C36</f>
        <v>46277</v>
      </c>
      <c r="D37" s="12" t="str">
        <f t="shared" ref="D37:D45" ca="1" si="5">IF(C37="","",TEXT(C37,"AAA"))</f>
        <v>土</v>
      </c>
      <c r="E37" s="42"/>
      <c r="F37" s="23"/>
      <c r="G37" s="12"/>
      <c r="H37" s="406"/>
      <c r="I37" s="407"/>
      <c r="J37" s="14"/>
      <c r="K37" s="12"/>
      <c r="L37" s="32"/>
      <c r="M37" s="11">
        <f t="shared" ca="1" si="3"/>
        <v>46277</v>
      </c>
      <c r="N37" s="12" t="str">
        <f t="shared" ca="1" si="3"/>
        <v>土</v>
      </c>
      <c r="O37" s="41">
        <f t="shared" si="3"/>
        <v>0</v>
      </c>
      <c r="P37" s="14">
        <f t="shared" si="4"/>
        <v>0</v>
      </c>
      <c r="Q37" s="24"/>
      <c r="R37" s="395"/>
      <c r="S37" s="396"/>
      <c r="T37" s="23"/>
      <c r="U37" s="24"/>
    </row>
    <row r="38" spans="1:21" ht="46.5" customHeight="1">
      <c r="A38">
        <v>257</v>
      </c>
      <c r="C38" s="11">
        <f t="shared" ref="C38:C45" ca="1" si="6">1+C37</f>
        <v>46278</v>
      </c>
      <c r="D38" s="12" t="str">
        <f t="shared" ca="1" si="5"/>
        <v>日</v>
      </c>
      <c r="E38" s="42"/>
      <c r="F38" s="23"/>
      <c r="G38" s="10"/>
      <c r="H38" s="406"/>
      <c r="I38" s="407"/>
      <c r="J38" s="14"/>
      <c r="K38" s="12"/>
      <c r="L38" s="32"/>
      <c r="M38" s="11">
        <f t="shared" ca="1" si="3"/>
        <v>46278</v>
      </c>
      <c r="N38" s="12" t="str">
        <f t="shared" ca="1" si="3"/>
        <v>日</v>
      </c>
      <c r="O38" s="41">
        <f t="shared" si="3"/>
        <v>0</v>
      </c>
      <c r="P38" s="14">
        <f t="shared" si="4"/>
        <v>0</v>
      </c>
      <c r="Q38" s="24"/>
      <c r="R38" s="395"/>
      <c r="S38" s="396"/>
      <c r="T38" s="23"/>
      <c r="U38" s="24"/>
    </row>
    <row r="39" spans="1:21" ht="46.5" customHeight="1">
      <c r="A39">
        <v>258</v>
      </c>
      <c r="C39" s="11">
        <f t="shared" ca="1" si="6"/>
        <v>46279</v>
      </c>
      <c r="D39" s="12" t="str">
        <f t="shared" ca="1" si="5"/>
        <v>月</v>
      </c>
      <c r="E39" s="42"/>
      <c r="F39" s="23"/>
      <c r="G39" s="10"/>
      <c r="H39" s="406"/>
      <c r="I39" s="407"/>
      <c r="J39" s="14"/>
      <c r="K39" s="12"/>
      <c r="L39" s="32"/>
      <c r="M39" s="11">
        <f t="shared" ca="1" si="3"/>
        <v>46279</v>
      </c>
      <c r="N39" s="12" t="str">
        <f t="shared" ca="1" si="3"/>
        <v>月</v>
      </c>
      <c r="O39" s="41">
        <f t="shared" si="3"/>
        <v>0</v>
      </c>
      <c r="P39" s="14">
        <f t="shared" si="4"/>
        <v>0</v>
      </c>
      <c r="Q39" s="24"/>
      <c r="R39" s="395"/>
      <c r="S39" s="396"/>
      <c r="T39" s="23"/>
      <c r="U39" s="24"/>
    </row>
    <row r="40" spans="1:21" ht="46.5" customHeight="1">
      <c r="A40">
        <v>259</v>
      </c>
      <c r="C40" s="11">
        <f t="shared" ca="1" si="6"/>
        <v>46280</v>
      </c>
      <c r="D40" s="12" t="str">
        <f t="shared" ca="1" si="5"/>
        <v>火</v>
      </c>
      <c r="E40" s="42"/>
      <c r="F40" s="23"/>
      <c r="G40" s="12"/>
      <c r="H40" s="406"/>
      <c r="I40" s="407"/>
      <c r="J40" s="14"/>
      <c r="K40" s="12"/>
      <c r="L40" s="32"/>
      <c r="M40" s="11">
        <f t="shared" ca="1" si="3"/>
        <v>46280</v>
      </c>
      <c r="N40" s="12" t="str">
        <f t="shared" ca="1" si="3"/>
        <v>火</v>
      </c>
      <c r="O40" s="41">
        <f t="shared" si="3"/>
        <v>0</v>
      </c>
      <c r="P40" s="14">
        <f t="shared" si="4"/>
        <v>0</v>
      </c>
      <c r="Q40" s="24"/>
      <c r="R40" s="395"/>
      <c r="S40" s="396"/>
      <c r="T40" s="23"/>
      <c r="U40" s="24"/>
    </row>
    <row r="41" spans="1:21" ht="46.5" customHeight="1">
      <c r="A41">
        <v>260</v>
      </c>
      <c r="C41" s="11">
        <f t="shared" ca="1" si="6"/>
        <v>46281</v>
      </c>
      <c r="D41" s="12" t="str">
        <f t="shared" ca="1" si="5"/>
        <v>水</v>
      </c>
      <c r="E41" s="42"/>
      <c r="F41" s="23"/>
      <c r="G41" s="12"/>
      <c r="H41" s="406"/>
      <c r="I41" s="407"/>
      <c r="J41" s="14"/>
      <c r="K41" s="12"/>
      <c r="L41" s="32"/>
      <c r="M41" s="11">
        <f t="shared" ca="1" si="3"/>
        <v>46281</v>
      </c>
      <c r="N41" s="12" t="str">
        <f t="shared" ca="1" si="3"/>
        <v>水</v>
      </c>
      <c r="O41" s="41">
        <f t="shared" si="3"/>
        <v>0</v>
      </c>
      <c r="P41" s="14">
        <f t="shared" si="4"/>
        <v>0</v>
      </c>
      <c r="Q41" s="24"/>
      <c r="R41" s="395"/>
      <c r="S41" s="396"/>
      <c r="T41" s="23"/>
      <c r="U41" s="24"/>
    </row>
    <row r="42" spans="1:21" ht="46.5" customHeight="1">
      <c r="A42">
        <v>261</v>
      </c>
      <c r="C42" s="11">
        <f t="shared" ca="1" si="6"/>
        <v>46282</v>
      </c>
      <c r="D42" s="12" t="str">
        <f t="shared" ca="1" si="5"/>
        <v>木</v>
      </c>
      <c r="E42" s="42"/>
      <c r="F42" s="23"/>
      <c r="G42" s="12"/>
      <c r="H42" s="406"/>
      <c r="I42" s="407"/>
      <c r="J42" s="14"/>
      <c r="K42" s="12"/>
      <c r="L42" s="32"/>
      <c r="M42" s="11">
        <f t="shared" ca="1" si="3"/>
        <v>46282</v>
      </c>
      <c r="N42" s="12" t="str">
        <f t="shared" ca="1" si="3"/>
        <v>木</v>
      </c>
      <c r="O42" s="41">
        <f t="shared" si="3"/>
        <v>0</v>
      </c>
      <c r="P42" s="14">
        <f t="shared" si="4"/>
        <v>0</v>
      </c>
      <c r="Q42" s="24"/>
      <c r="R42" s="395"/>
      <c r="S42" s="396"/>
      <c r="T42" s="23"/>
      <c r="U42" s="24"/>
    </row>
    <row r="43" spans="1:21" ht="46.5" customHeight="1">
      <c r="A43">
        <v>262</v>
      </c>
      <c r="C43" s="11">
        <f t="shared" ca="1" si="6"/>
        <v>46283</v>
      </c>
      <c r="D43" s="12" t="str">
        <f t="shared" ca="1" si="5"/>
        <v>金</v>
      </c>
      <c r="E43" s="42"/>
      <c r="F43" s="23"/>
      <c r="G43" s="12"/>
      <c r="H43" s="406"/>
      <c r="I43" s="407"/>
      <c r="J43" s="14"/>
      <c r="K43" s="12"/>
      <c r="L43" s="32"/>
      <c r="M43" s="11">
        <f t="shared" ca="1" si="3"/>
        <v>46283</v>
      </c>
      <c r="N43" s="12" t="str">
        <f t="shared" ca="1" si="3"/>
        <v>金</v>
      </c>
      <c r="O43" s="41">
        <f t="shared" si="3"/>
        <v>0</v>
      </c>
      <c r="P43" s="14">
        <f t="shared" si="4"/>
        <v>0</v>
      </c>
      <c r="Q43" s="24"/>
      <c r="R43" s="395"/>
      <c r="S43" s="396"/>
      <c r="T43" s="23"/>
      <c r="U43" s="24"/>
    </row>
    <row r="44" spans="1:21" ht="46.5" customHeight="1">
      <c r="A44">
        <v>263</v>
      </c>
      <c r="C44" s="11">
        <f t="shared" ca="1" si="6"/>
        <v>46284</v>
      </c>
      <c r="D44" s="12" t="str">
        <f t="shared" ca="1" si="5"/>
        <v>土</v>
      </c>
      <c r="E44" s="42"/>
      <c r="F44" s="23"/>
      <c r="G44" s="12"/>
      <c r="H44" s="406"/>
      <c r="I44" s="407"/>
      <c r="J44" s="14"/>
      <c r="K44" s="12"/>
      <c r="L44" s="32"/>
      <c r="M44" s="11">
        <f t="shared" ca="1" si="3"/>
        <v>46284</v>
      </c>
      <c r="N44" s="12" t="str">
        <f t="shared" ca="1" si="3"/>
        <v>土</v>
      </c>
      <c r="O44" s="41">
        <f t="shared" si="3"/>
        <v>0</v>
      </c>
      <c r="P44" s="14">
        <f t="shared" si="4"/>
        <v>0</v>
      </c>
      <c r="Q44" s="24"/>
      <c r="R44" s="395"/>
      <c r="S44" s="396"/>
      <c r="T44" s="23"/>
      <c r="U44" s="24"/>
    </row>
    <row r="45" spans="1:21" ht="46.5" customHeight="1">
      <c r="A45">
        <v>264</v>
      </c>
      <c r="C45" s="11">
        <f t="shared" ca="1" si="6"/>
        <v>46285</v>
      </c>
      <c r="D45" s="12" t="str">
        <f t="shared" ca="1" si="5"/>
        <v>日</v>
      </c>
      <c r="E45" s="42"/>
      <c r="F45" s="23"/>
      <c r="G45" s="12"/>
      <c r="H45" s="406"/>
      <c r="I45" s="407"/>
      <c r="J45" s="14"/>
      <c r="K45" s="12"/>
      <c r="L45" s="32"/>
      <c r="M45" s="11">
        <f t="shared" ca="1" si="3"/>
        <v>46285</v>
      </c>
      <c r="N45" s="12" t="str">
        <f t="shared" ca="1" si="3"/>
        <v>日</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265</v>
      </c>
      <c r="C56" s="11">
        <f ca="1">1+C45</f>
        <v>46286</v>
      </c>
      <c r="D56" s="12" t="str">
        <f t="shared" ref="D56:D66" ca="1" si="7">IF(C56="","",TEXT(C56,"AAA"))</f>
        <v>月</v>
      </c>
      <c r="E56" s="42"/>
      <c r="F56" s="23"/>
      <c r="G56" s="12"/>
      <c r="H56" s="406"/>
      <c r="I56" s="407"/>
      <c r="J56" s="14"/>
      <c r="K56" s="12"/>
      <c r="L56" s="32"/>
      <c r="M56" s="11">
        <f t="shared" ref="M56:O66" ca="1" si="8">C56</f>
        <v>46286</v>
      </c>
      <c r="N56" s="12" t="str">
        <f t="shared" ca="1" si="8"/>
        <v>月</v>
      </c>
      <c r="O56" s="41">
        <f>E56</f>
        <v>0</v>
      </c>
      <c r="P56" s="14">
        <f t="shared" ref="P56:P66" si="9">F56</f>
        <v>0</v>
      </c>
      <c r="Q56" s="24"/>
      <c r="R56" s="395"/>
      <c r="S56" s="396"/>
      <c r="T56" s="23"/>
      <c r="U56" s="24"/>
    </row>
    <row r="57" spans="1:21" ht="46.5" customHeight="1">
      <c r="A57">
        <v>266</v>
      </c>
      <c r="C57" s="11">
        <f ca="1">1+C56</f>
        <v>46287</v>
      </c>
      <c r="D57" s="12" t="str">
        <f t="shared" ca="1" si="7"/>
        <v>火</v>
      </c>
      <c r="E57" s="42"/>
      <c r="F57" s="23"/>
      <c r="G57" s="12"/>
      <c r="H57" s="406"/>
      <c r="I57" s="407"/>
      <c r="J57" s="14"/>
      <c r="K57" s="12"/>
      <c r="L57" s="32"/>
      <c r="M57" s="11">
        <f t="shared" ca="1" si="8"/>
        <v>46287</v>
      </c>
      <c r="N57" s="12" t="str">
        <f t="shared" ca="1" si="8"/>
        <v>火</v>
      </c>
      <c r="O57" s="41">
        <f t="shared" si="8"/>
        <v>0</v>
      </c>
      <c r="P57" s="14">
        <f t="shared" si="9"/>
        <v>0</v>
      </c>
      <c r="Q57" s="24"/>
      <c r="R57" s="395"/>
      <c r="S57" s="396"/>
      <c r="T57" s="23"/>
      <c r="U57" s="24"/>
    </row>
    <row r="58" spans="1:21" ht="46.5" customHeight="1">
      <c r="A58">
        <v>267</v>
      </c>
      <c r="C58" s="11">
        <f t="shared" ref="C58:C65" ca="1" si="10">1+C57</f>
        <v>46288</v>
      </c>
      <c r="D58" s="12" t="str">
        <f t="shared" ca="1" si="7"/>
        <v>水</v>
      </c>
      <c r="E58" s="42"/>
      <c r="F58" s="23"/>
      <c r="G58" s="10"/>
      <c r="H58" s="406"/>
      <c r="I58" s="407"/>
      <c r="J58" s="14"/>
      <c r="K58" s="12"/>
      <c r="L58" s="32"/>
      <c r="M58" s="11">
        <f t="shared" ca="1" si="8"/>
        <v>46288</v>
      </c>
      <c r="N58" s="12" t="str">
        <f t="shared" ca="1" si="8"/>
        <v>水</v>
      </c>
      <c r="O58" s="41">
        <f t="shared" si="8"/>
        <v>0</v>
      </c>
      <c r="P58" s="14">
        <f t="shared" si="9"/>
        <v>0</v>
      </c>
      <c r="Q58" s="24"/>
      <c r="R58" s="395"/>
      <c r="S58" s="396"/>
      <c r="T58" s="23"/>
      <c r="U58" s="24"/>
    </row>
    <row r="59" spans="1:21" ht="46.5" customHeight="1">
      <c r="A59">
        <v>268</v>
      </c>
      <c r="C59" s="11">
        <f t="shared" ca="1" si="10"/>
        <v>46289</v>
      </c>
      <c r="D59" s="12" t="str">
        <f t="shared" ca="1" si="7"/>
        <v>木</v>
      </c>
      <c r="E59" s="42"/>
      <c r="F59" s="23"/>
      <c r="G59" s="10"/>
      <c r="H59" s="406"/>
      <c r="I59" s="407"/>
      <c r="J59" s="14"/>
      <c r="K59" s="12"/>
      <c r="L59" s="32"/>
      <c r="M59" s="11">
        <f t="shared" ca="1" si="8"/>
        <v>46289</v>
      </c>
      <c r="N59" s="12" t="str">
        <f t="shared" ca="1" si="8"/>
        <v>木</v>
      </c>
      <c r="O59" s="41">
        <f t="shared" si="8"/>
        <v>0</v>
      </c>
      <c r="P59" s="14">
        <f t="shared" si="9"/>
        <v>0</v>
      </c>
      <c r="Q59" s="24"/>
      <c r="R59" s="395"/>
      <c r="S59" s="396"/>
      <c r="T59" s="23"/>
      <c r="U59" s="24"/>
    </row>
    <row r="60" spans="1:21" ht="46.5" customHeight="1">
      <c r="A60">
        <v>269</v>
      </c>
      <c r="C60" s="11">
        <f t="shared" ca="1" si="10"/>
        <v>46290</v>
      </c>
      <c r="D60" s="12" t="str">
        <f t="shared" ca="1" si="7"/>
        <v>金</v>
      </c>
      <c r="E60" s="42"/>
      <c r="F60" s="23"/>
      <c r="G60" s="12"/>
      <c r="H60" s="406"/>
      <c r="I60" s="407"/>
      <c r="J60" s="14"/>
      <c r="K60" s="12"/>
      <c r="L60" s="32"/>
      <c r="M60" s="11">
        <f t="shared" ca="1" si="8"/>
        <v>46290</v>
      </c>
      <c r="N60" s="12" t="str">
        <f t="shared" ca="1" si="8"/>
        <v>金</v>
      </c>
      <c r="O60" s="41">
        <f t="shared" si="8"/>
        <v>0</v>
      </c>
      <c r="P60" s="14">
        <f t="shared" si="9"/>
        <v>0</v>
      </c>
      <c r="Q60" s="24"/>
      <c r="R60" s="395"/>
      <c r="S60" s="396"/>
      <c r="T60" s="23"/>
      <c r="U60" s="24"/>
    </row>
    <row r="61" spans="1:21" ht="46.5" customHeight="1">
      <c r="A61">
        <v>270</v>
      </c>
      <c r="C61" s="11">
        <f t="shared" ca="1" si="10"/>
        <v>46291</v>
      </c>
      <c r="D61" s="12" t="str">
        <f t="shared" ca="1" si="7"/>
        <v>土</v>
      </c>
      <c r="E61" s="42"/>
      <c r="F61" s="23"/>
      <c r="G61" s="12"/>
      <c r="H61" s="406"/>
      <c r="I61" s="407"/>
      <c r="J61" s="14"/>
      <c r="K61" s="12"/>
      <c r="L61" s="32"/>
      <c r="M61" s="11">
        <f t="shared" ca="1" si="8"/>
        <v>46291</v>
      </c>
      <c r="N61" s="12" t="str">
        <f t="shared" ca="1" si="8"/>
        <v>土</v>
      </c>
      <c r="O61" s="41">
        <f t="shared" si="8"/>
        <v>0</v>
      </c>
      <c r="P61" s="14">
        <f t="shared" si="9"/>
        <v>0</v>
      </c>
      <c r="Q61" s="24"/>
      <c r="R61" s="395"/>
      <c r="S61" s="396"/>
      <c r="T61" s="23"/>
      <c r="U61" s="24"/>
    </row>
    <row r="62" spans="1:21" ht="46.5" customHeight="1">
      <c r="A62">
        <v>271</v>
      </c>
      <c r="C62" s="11">
        <f t="shared" ca="1" si="10"/>
        <v>46292</v>
      </c>
      <c r="D62" s="12" t="str">
        <f t="shared" ca="1" si="7"/>
        <v>日</v>
      </c>
      <c r="E62" s="42"/>
      <c r="F62" s="23"/>
      <c r="G62" s="12"/>
      <c r="H62" s="406"/>
      <c r="I62" s="407"/>
      <c r="J62" s="14"/>
      <c r="K62" s="12"/>
      <c r="L62" s="32"/>
      <c r="M62" s="11">
        <f t="shared" ca="1" si="8"/>
        <v>46292</v>
      </c>
      <c r="N62" s="12" t="str">
        <f t="shared" ca="1" si="8"/>
        <v>日</v>
      </c>
      <c r="O62" s="41">
        <f t="shared" si="8"/>
        <v>0</v>
      </c>
      <c r="P62" s="14">
        <f t="shared" si="9"/>
        <v>0</v>
      </c>
      <c r="Q62" s="24"/>
      <c r="R62" s="395"/>
      <c r="S62" s="396"/>
      <c r="T62" s="23"/>
      <c r="U62" s="24"/>
    </row>
    <row r="63" spans="1:21" ht="46.5" customHeight="1">
      <c r="A63">
        <v>272</v>
      </c>
      <c r="C63" s="11">
        <f t="shared" ca="1" si="10"/>
        <v>46293</v>
      </c>
      <c r="D63" s="12" t="str">
        <f t="shared" ca="1" si="7"/>
        <v>月</v>
      </c>
      <c r="E63" s="42"/>
      <c r="F63" s="23"/>
      <c r="G63" s="12"/>
      <c r="H63" s="406"/>
      <c r="I63" s="407"/>
      <c r="J63" s="14"/>
      <c r="K63" s="12"/>
      <c r="L63" s="32"/>
      <c r="M63" s="11">
        <f t="shared" ca="1" si="8"/>
        <v>46293</v>
      </c>
      <c r="N63" s="12" t="str">
        <f t="shared" ca="1" si="8"/>
        <v>月</v>
      </c>
      <c r="O63" s="41">
        <f t="shared" si="8"/>
        <v>0</v>
      </c>
      <c r="P63" s="14">
        <f t="shared" si="9"/>
        <v>0</v>
      </c>
      <c r="Q63" s="24"/>
      <c r="R63" s="395"/>
      <c r="S63" s="396"/>
      <c r="T63" s="23"/>
      <c r="U63" s="24"/>
    </row>
    <row r="64" spans="1:21" ht="46.5" customHeight="1">
      <c r="A64">
        <v>273</v>
      </c>
      <c r="C64" s="11">
        <f t="shared" ca="1" si="10"/>
        <v>46294</v>
      </c>
      <c r="D64" s="12" t="str">
        <f t="shared" ca="1" si="7"/>
        <v>火</v>
      </c>
      <c r="E64" s="42"/>
      <c r="F64" s="23"/>
      <c r="G64" s="12"/>
      <c r="H64" s="406"/>
      <c r="I64" s="407"/>
      <c r="J64" s="14"/>
      <c r="K64" s="12"/>
      <c r="L64" s="32"/>
      <c r="M64" s="11">
        <f t="shared" ca="1" si="8"/>
        <v>46294</v>
      </c>
      <c r="N64" s="12" t="str">
        <f t="shared" ca="1" si="8"/>
        <v>火</v>
      </c>
      <c r="O64" s="41">
        <f t="shared" si="8"/>
        <v>0</v>
      </c>
      <c r="P64" s="14">
        <f t="shared" si="9"/>
        <v>0</v>
      </c>
      <c r="Q64" s="24"/>
      <c r="R64" s="395"/>
      <c r="S64" s="396"/>
      <c r="T64" s="23"/>
      <c r="U64" s="24"/>
    </row>
    <row r="65" spans="1:21" ht="46.5" customHeight="1">
      <c r="A65">
        <v>274</v>
      </c>
      <c r="C65" s="11">
        <f t="shared" ca="1" si="10"/>
        <v>46295</v>
      </c>
      <c r="D65" s="12" t="str">
        <f t="shared" ca="1" si="7"/>
        <v>水</v>
      </c>
      <c r="E65" s="42"/>
      <c r="F65" s="23"/>
      <c r="G65" s="12"/>
      <c r="H65" s="406"/>
      <c r="I65" s="407"/>
      <c r="J65" s="14"/>
      <c r="K65" s="12"/>
      <c r="L65" s="32"/>
      <c r="M65" s="11">
        <f t="shared" ca="1" si="8"/>
        <v>46295</v>
      </c>
      <c r="N65" s="12" t="str">
        <f t="shared" ca="1" si="8"/>
        <v>水</v>
      </c>
      <c r="O65" s="41">
        <f t="shared" si="8"/>
        <v>0</v>
      </c>
      <c r="P65" s="14">
        <f t="shared" si="9"/>
        <v>0</v>
      </c>
      <c r="Q65" s="24"/>
      <c r="R65" s="395"/>
      <c r="S65" s="396"/>
      <c r="T65" s="23"/>
      <c r="U65" s="24"/>
    </row>
    <row r="66" spans="1:21" ht="46.5" customHeight="1">
      <c r="C66" s="11">
        <f ca="1">1+C65</f>
        <v>46296</v>
      </c>
      <c r="D66" s="12" t="str">
        <f t="shared" ca="1" si="7"/>
        <v>木</v>
      </c>
      <c r="E66" s="42"/>
      <c r="F66" s="23"/>
      <c r="G66" s="12"/>
      <c r="H66" s="406"/>
      <c r="I66" s="407"/>
      <c r="J66" s="14"/>
      <c r="K66" s="12"/>
      <c r="L66" s="32"/>
      <c r="M66" s="11">
        <f t="shared" ca="1" si="8"/>
        <v>46296</v>
      </c>
      <c r="N66" s="12" t="str">
        <f t="shared" ca="1" si="8"/>
        <v>木</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3">
    <dataValidation type="list" allowBlank="1" showInputMessage="1" showErrorMessage="1" sqref="Q16:Q26 Q56:Q66 Q36:Q46" xr:uid="{00000000-0002-0000-0A00-000000000000}">
      <formula1>$X$5:$X$7</formula1>
    </dataValidation>
    <dataValidation type="list" allowBlank="1" showInputMessage="1" showErrorMessage="1" sqref="J16:J26 J36:J46 J56:J66" xr:uid="{00000000-0002-0000-0A00-000001000000}">
      <formula1>$X$15:$X$23</formula1>
    </dataValidation>
    <dataValidation type="list" allowBlank="1" showInputMessage="1" showErrorMessage="1" sqref="F16:F26 F36:F46 F56:F66 T16:T26 T56:T66 T36:T46" xr:uid="{00000000-0002-0000-0A00-000002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275</v>
      </c>
      <c r="C16" s="11">
        <f ca="1">VLOOKUP(ｶﾚﾝﾀﾞｰ!$QT$1,ｶﾚﾝﾀﾞｰ!$QS$5:$AGJ$45,10,FALSE)</f>
        <v>46296</v>
      </c>
      <c r="D16" s="12" t="str">
        <f ca="1">IF(C16="","",TEXT(C16,"AAA"))</f>
        <v>木</v>
      </c>
      <c r="E16" s="42"/>
      <c r="F16" s="23"/>
      <c r="G16" s="12"/>
      <c r="H16" s="406"/>
      <c r="I16" s="407"/>
      <c r="J16" s="14"/>
      <c r="K16" s="12"/>
      <c r="L16" s="32"/>
      <c r="M16" s="11">
        <f ca="1">C16</f>
        <v>46296</v>
      </c>
      <c r="N16" s="12" t="str">
        <f ca="1">D16</f>
        <v>木</v>
      </c>
      <c r="O16" s="41">
        <f>E16</f>
        <v>0</v>
      </c>
      <c r="P16" s="14">
        <f>F16</f>
        <v>0</v>
      </c>
      <c r="Q16" s="24"/>
      <c r="R16" s="395"/>
      <c r="S16" s="396"/>
      <c r="T16" s="23"/>
      <c r="U16" s="24"/>
    </row>
    <row r="17" spans="1:21" ht="46.5" customHeight="1">
      <c r="A17">
        <v>276</v>
      </c>
      <c r="C17" s="11">
        <f ca="1">1+C16</f>
        <v>46297</v>
      </c>
      <c r="D17" s="12" t="str">
        <f t="shared" ref="D17:D25" ca="1" si="0">IF(C17="","",TEXT(C17,"AAA"))</f>
        <v>金</v>
      </c>
      <c r="E17" s="42"/>
      <c r="F17" s="23"/>
      <c r="G17" s="12"/>
      <c r="H17" s="406"/>
      <c r="I17" s="407"/>
      <c r="J17" s="14"/>
      <c r="K17" s="12"/>
      <c r="L17" s="32"/>
      <c r="M17" s="11">
        <f t="shared" ref="M17:P26" ca="1" si="1">C17</f>
        <v>46297</v>
      </c>
      <c r="N17" s="12" t="str">
        <f t="shared" ca="1" si="1"/>
        <v>金</v>
      </c>
      <c r="O17" s="41">
        <f t="shared" si="1"/>
        <v>0</v>
      </c>
      <c r="P17" s="14">
        <f t="shared" si="1"/>
        <v>0</v>
      </c>
      <c r="Q17" s="24"/>
      <c r="R17" s="395"/>
      <c r="S17" s="396"/>
      <c r="T17" s="23"/>
      <c r="U17" s="24"/>
    </row>
    <row r="18" spans="1:21" ht="46.5" customHeight="1">
      <c r="A18">
        <v>277</v>
      </c>
      <c r="C18" s="11">
        <f t="shared" ref="C18:C24" ca="1" si="2">1+C17</f>
        <v>46298</v>
      </c>
      <c r="D18" s="12" t="str">
        <f t="shared" ca="1" si="0"/>
        <v>土</v>
      </c>
      <c r="E18" s="42"/>
      <c r="F18" s="23"/>
      <c r="G18" s="10"/>
      <c r="H18" s="406"/>
      <c r="I18" s="407"/>
      <c r="J18" s="14"/>
      <c r="K18" s="12"/>
      <c r="L18" s="32"/>
      <c r="M18" s="11">
        <f t="shared" ca="1" si="1"/>
        <v>46298</v>
      </c>
      <c r="N18" s="12" t="str">
        <f t="shared" ca="1" si="1"/>
        <v>土</v>
      </c>
      <c r="O18" s="41">
        <f t="shared" si="1"/>
        <v>0</v>
      </c>
      <c r="P18" s="14">
        <f t="shared" si="1"/>
        <v>0</v>
      </c>
      <c r="Q18" s="24"/>
      <c r="R18" s="395"/>
      <c r="S18" s="396"/>
      <c r="T18" s="23"/>
      <c r="U18" s="24"/>
    </row>
    <row r="19" spans="1:21" ht="46.5" customHeight="1">
      <c r="A19">
        <v>278</v>
      </c>
      <c r="C19" s="11">
        <f t="shared" ca="1" si="2"/>
        <v>46299</v>
      </c>
      <c r="D19" s="12" t="str">
        <f t="shared" ca="1" si="0"/>
        <v>日</v>
      </c>
      <c r="E19" s="42"/>
      <c r="F19" s="23"/>
      <c r="G19" s="10"/>
      <c r="H19" s="406"/>
      <c r="I19" s="407"/>
      <c r="J19" s="14"/>
      <c r="K19" s="12"/>
      <c r="L19" s="32"/>
      <c r="M19" s="11">
        <f t="shared" ca="1" si="1"/>
        <v>46299</v>
      </c>
      <c r="N19" s="12" t="str">
        <f t="shared" ca="1" si="1"/>
        <v>日</v>
      </c>
      <c r="O19" s="41">
        <f t="shared" si="1"/>
        <v>0</v>
      </c>
      <c r="P19" s="14">
        <f t="shared" si="1"/>
        <v>0</v>
      </c>
      <c r="Q19" s="24"/>
      <c r="R19" s="395"/>
      <c r="S19" s="396"/>
      <c r="T19" s="23"/>
      <c r="U19" s="24"/>
    </row>
    <row r="20" spans="1:21" ht="46.5" customHeight="1">
      <c r="A20">
        <v>279</v>
      </c>
      <c r="C20" s="11">
        <f t="shared" ca="1" si="2"/>
        <v>46300</v>
      </c>
      <c r="D20" s="12" t="str">
        <f t="shared" ca="1" si="0"/>
        <v>月</v>
      </c>
      <c r="E20" s="42"/>
      <c r="F20" s="23"/>
      <c r="G20" s="12"/>
      <c r="H20" s="406"/>
      <c r="I20" s="407"/>
      <c r="J20" s="14"/>
      <c r="K20" s="12"/>
      <c r="L20" s="32"/>
      <c r="M20" s="11">
        <f t="shared" ca="1" si="1"/>
        <v>46300</v>
      </c>
      <c r="N20" s="12" t="str">
        <f t="shared" ca="1" si="1"/>
        <v>月</v>
      </c>
      <c r="O20" s="41">
        <f t="shared" si="1"/>
        <v>0</v>
      </c>
      <c r="P20" s="14">
        <f t="shared" si="1"/>
        <v>0</v>
      </c>
      <c r="Q20" s="24"/>
      <c r="R20" s="395"/>
      <c r="S20" s="396"/>
      <c r="T20" s="23"/>
      <c r="U20" s="24"/>
    </row>
    <row r="21" spans="1:21" ht="46.5" customHeight="1">
      <c r="A21">
        <v>280</v>
      </c>
      <c r="C21" s="11">
        <f t="shared" ca="1" si="2"/>
        <v>46301</v>
      </c>
      <c r="D21" s="12" t="str">
        <f t="shared" ca="1" si="0"/>
        <v>火</v>
      </c>
      <c r="E21" s="42"/>
      <c r="F21" s="23"/>
      <c r="G21" s="12"/>
      <c r="H21" s="406"/>
      <c r="I21" s="407"/>
      <c r="J21" s="14"/>
      <c r="K21" s="12"/>
      <c r="L21" s="32"/>
      <c r="M21" s="11">
        <f t="shared" ca="1" si="1"/>
        <v>46301</v>
      </c>
      <c r="N21" s="12" t="str">
        <f t="shared" ca="1" si="1"/>
        <v>火</v>
      </c>
      <c r="O21" s="41">
        <f t="shared" si="1"/>
        <v>0</v>
      </c>
      <c r="P21" s="14">
        <f t="shared" si="1"/>
        <v>0</v>
      </c>
      <c r="Q21" s="24"/>
      <c r="R21" s="395"/>
      <c r="S21" s="396"/>
      <c r="T21" s="23"/>
      <c r="U21" s="24"/>
    </row>
    <row r="22" spans="1:21" ht="46.5" customHeight="1">
      <c r="A22">
        <v>281</v>
      </c>
      <c r="C22" s="11">
        <f t="shared" ca="1" si="2"/>
        <v>46302</v>
      </c>
      <c r="D22" s="12" t="str">
        <f t="shared" ca="1" si="0"/>
        <v>水</v>
      </c>
      <c r="E22" s="42"/>
      <c r="F22" s="23"/>
      <c r="G22" s="12"/>
      <c r="H22" s="406"/>
      <c r="I22" s="407"/>
      <c r="J22" s="14"/>
      <c r="K22" s="12"/>
      <c r="L22" s="32"/>
      <c r="M22" s="11">
        <f t="shared" ca="1" si="1"/>
        <v>46302</v>
      </c>
      <c r="N22" s="12" t="str">
        <f t="shared" ca="1" si="1"/>
        <v>水</v>
      </c>
      <c r="O22" s="41">
        <f t="shared" si="1"/>
        <v>0</v>
      </c>
      <c r="P22" s="14">
        <f t="shared" si="1"/>
        <v>0</v>
      </c>
      <c r="Q22" s="24"/>
      <c r="R22" s="395"/>
      <c r="S22" s="396"/>
      <c r="T22" s="23"/>
      <c r="U22" s="24"/>
    </row>
    <row r="23" spans="1:21" ht="46.5" customHeight="1">
      <c r="A23">
        <v>282</v>
      </c>
      <c r="C23" s="11">
        <f t="shared" ca="1" si="2"/>
        <v>46303</v>
      </c>
      <c r="D23" s="12" t="str">
        <f t="shared" ca="1" si="0"/>
        <v>木</v>
      </c>
      <c r="E23" s="42"/>
      <c r="F23" s="23"/>
      <c r="G23" s="12"/>
      <c r="H23" s="406"/>
      <c r="I23" s="407"/>
      <c r="J23" s="14"/>
      <c r="K23" s="12"/>
      <c r="L23" s="32"/>
      <c r="M23" s="11">
        <f t="shared" ca="1" si="1"/>
        <v>46303</v>
      </c>
      <c r="N23" s="12" t="str">
        <f t="shared" ca="1" si="1"/>
        <v>木</v>
      </c>
      <c r="O23" s="41">
        <f t="shared" si="1"/>
        <v>0</v>
      </c>
      <c r="P23" s="14">
        <f t="shared" si="1"/>
        <v>0</v>
      </c>
      <c r="Q23" s="24"/>
      <c r="R23" s="395"/>
      <c r="S23" s="396"/>
      <c r="T23" s="23"/>
      <c r="U23" s="24"/>
    </row>
    <row r="24" spans="1:21" ht="46.5" customHeight="1">
      <c r="A24">
        <v>283</v>
      </c>
      <c r="C24" s="11">
        <f t="shared" ca="1" si="2"/>
        <v>46304</v>
      </c>
      <c r="D24" s="12" t="str">
        <f t="shared" ca="1" si="0"/>
        <v>金</v>
      </c>
      <c r="E24" s="42"/>
      <c r="F24" s="23"/>
      <c r="G24" s="12"/>
      <c r="H24" s="406"/>
      <c r="I24" s="407"/>
      <c r="J24" s="14"/>
      <c r="K24" s="12"/>
      <c r="L24" s="32"/>
      <c r="M24" s="11">
        <f t="shared" ca="1" si="1"/>
        <v>46304</v>
      </c>
      <c r="N24" s="12" t="str">
        <f t="shared" ca="1" si="1"/>
        <v>金</v>
      </c>
      <c r="O24" s="41">
        <f t="shared" si="1"/>
        <v>0</v>
      </c>
      <c r="P24" s="14">
        <f t="shared" si="1"/>
        <v>0</v>
      </c>
      <c r="Q24" s="24"/>
      <c r="R24" s="395"/>
      <c r="S24" s="396"/>
      <c r="T24" s="23"/>
      <c r="U24" s="24"/>
    </row>
    <row r="25" spans="1:21" ht="46.5" customHeight="1">
      <c r="A25">
        <v>284</v>
      </c>
      <c r="C25" s="11">
        <f ca="1">1+C24</f>
        <v>46305</v>
      </c>
      <c r="D25" s="12" t="str">
        <f t="shared" ca="1" si="0"/>
        <v>土</v>
      </c>
      <c r="E25" s="42"/>
      <c r="F25" s="23"/>
      <c r="G25" s="12"/>
      <c r="H25" s="406"/>
      <c r="I25" s="407"/>
      <c r="J25" s="14"/>
      <c r="K25" s="12"/>
      <c r="L25" s="32"/>
      <c r="M25" s="11">
        <f t="shared" ca="1" si="1"/>
        <v>46305</v>
      </c>
      <c r="N25" s="12" t="str">
        <f t="shared" ca="1" si="1"/>
        <v>土</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285</v>
      </c>
      <c r="C36" s="11">
        <f ca="1">1+C25</f>
        <v>46306</v>
      </c>
      <c r="D36" s="12" t="str">
        <f ca="1">IF(C36="","",TEXT(C36,"AAA"))</f>
        <v>日</v>
      </c>
      <c r="E36" s="42"/>
      <c r="F36" s="23"/>
      <c r="G36" s="12"/>
      <c r="H36" s="406"/>
      <c r="I36" s="407"/>
      <c r="J36" s="14"/>
      <c r="K36" s="12"/>
      <c r="L36" s="32"/>
      <c r="M36" s="11">
        <f t="shared" ref="M36:O46" ca="1" si="3">C36</f>
        <v>46306</v>
      </c>
      <c r="N36" s="12" t="str">
        <f t="shared" ca="1" si="3"/>
        <v>日</v>
      </c>
      <c r="O36" s="41">
        <f>E36</f>
        <v>0</v>
      </c>
      <c r="P36" s="14">
        <f t="shared" ref="P36:P46" si="4">F36</f>
        <v>0</v>
      </c>
      <c r="Q36" s="24"/>
      <c r="R36" s="395"/>
      <c r="S36" s="396"/>
      <c r="T36" s="23"/>
      <c r="U36" s="24"/>
    </row>
    <row r="37" spans="1:21" ht="46.5" customHeight="1">
      <c r="A37">
        <v>286</v>
      </c>
      <c r="C37" s="11">
        <f ca="1">1+C36</f>
        <v>46307</v>
      </c>
      <c r="D37" s="12" t="str">
        <f t="shared" ref="D37:D45" ca="1" si="5">IF(C37="","",TEXT(C37,"AAA"))</f>
        <v>月</v>
      </c>
      <c r="E37" s="42"/>
      <c r="F37" s="23"/>
      <c r="G37" s="12"/>
      <c r="H37" s="406"/>
      <c r="I37" s="407"/>
      <c r="J37" s="14"/>
      <c r="K37" s="12"/>
      <c r="L37" s="32"/>
      <c r="M37" s="11">
        <f t="shared" ca="1" si="3"/>
        <v>46307</v>
      </c>
      <c r="N37" s="12" t="str">
        <f t="shared" ca="1" si="3"/>
        <v>月</v>
      </c>
      <c r="O37" s="41">
        <f t="shared" si="3"/>
        <v>0</v>
      </c>
      <c r="P37" s="14">
        <f t="shared" si="4"/>
        <v>0</v>
      </c>
      <c r="Q37" s="24"/>
      <c r="R37" s="395"/>
      <c r="S37" s="396"/>
      <c r="T37" s="23"/>
      <c r="U37" s="24"/>
    </row>
    <row r="38" spans="1:21" ht="46.5" customHeight="1">
      <c r="A38">
        <v>287</v>
      </c>
      <c r="C38" s="11">
        <f t="shared" ref="C38:C45" ca="1" si="6">1+C37</f>
        <v>46308</v>
      </c>
      <c r="D38" s="12" t="str">
        <f t="shared" ca="1" si="5"/>
        <v>火</v>
      </c>
      <c r="E38" s="42"/>
      <c r="F38" s="23"/>
      <c r="G38" s="10"/>
      <c r="H38" s="406"/>
      <c r="I38" s="407"/>
      <c r="J38" s="14"/>
      <c r="K38" s="12"/>
      <c r="L38" s="32"/>
      <c r="M38" s="11">
        <f t="shared" ca="1" si="3"/>
        <v>46308</v>
      </c>
      <c r="N38" s="12" t="str">
        <f t="shared" ca="1" si="3"/>
        <v>火</v>
      </c>
      <c r="O38" s="41">
        <f t="shared" si="3"/>
        <v>0</v>
      </c>
      <c r="P38" s="14">
        <f t="shared" si="4"/>
        <v>0</v>
      </c>
      <c r="Q38" s="24"/>
      <c r="R38" s="395"/>
      <c r="S38" s="396"/>
      <c r="T38" s="23"/>
      <c r="U38" s="24"/>
    </row>
    <row r="39" spans="1:21" ht="46.5" customHeight="1">
      <c r="A39">
        <v>288</v>
      </c>
      <c r="C39" s="11">
        <f t="shared" ca="1" si="6"/>
        <v>46309</v>
      </c>
      <c r="D39" s="12" t="str">
        <f t="shared" ca="1" si="5"/>
        <v>水</v>
      </c>
      <c r="E39" s="42"/>
      <c r="F39" s="23"/>
      <c r="G39" s="10"/>
      <c r="H39" s="406"/>
      <c r="I39" s="407"/>
      <c r="J39" s="14"/>
      <c r="K39" s="12"/>
      <c r="L39" s="32"/>
      <c r="M39" s="11">
        <f t="shared" ca="1" si="3"/>
        <v>46309</v>
      </c>
      <c r="N39" s="12" t="str">
        <f t="shared" ca="1" si="3"/>
        <v>水</v>
      </c>
      <c r="O39" s="41">
        <f t="shared" si="3"/>
        <v>0</v>
      </c>
      <c r="P39" s="14">
        <f t="shared" si="4"/>
        <v>0</v>
      </c>
      <c r="Q39" s="24"/>
      <c r="R39" s="395"/>
      <c r="S39" s="396"/>
      <c r="T39" s="23"/>
      <c r="U39" s="24"/>
    </row>
    <row r="40" spans="1:21" ht="46.5" customHeight="1">
      <c r="A40">
        <v>289</v>
      </c>
      <c r="C40" s="11">
        <f t="shared" ca="1" si="6"/>
        <v>46310</v>
      </c>
      <c r="D40" s="12" t="str">
        <f t="shared" ca="1" si="5"/>
        <v>木</v>
      </c>
      <c r="E40" s="42"/>
      <c r="F40" s="23"/>
      <c r="G40" s="12"/>
      <c r="H40" s="406"/>
      <c r="I40" s="407"/>
      <c r="J40" s="14"/>
      <c r="K40" s="12"/>
      <c r="L40" s="32"/>
      <c r="M40" s="11">
        <f t="shared" ca="1" si="3"/>
        <v>46310</v>
      </c>
      <c r="N40" s="12" t="str">
        <f t="shared" ca="1" si="3"/>
        <v>木</v>
      </c>
      <c r="O40" s="41">
        <f t="shared" si="3"/>
        <v>0</v>
      </c>
      <c r="P40" s="14">
        <f t="shared" si="4"/>
        <v>0</v>
      </c>
      <c r="Q40" s="24"/>
      <c r="R40" s="395"/>
      <c r="S40" s="396"/>
      <c r="T40" s="23"/>
      <c r="U40" s="24"/>
    </row>
    <row r="41" spans="1:21" ht="46.5" customHeight="1">
      <c r="A41">
        <v>290</v>
      </c>
      <c r="C41" s="11">
        <f t="shared" ca="1" si="6"/>
        <v>46311</v>
      </c>
      <c r="D41" s="12" t="str">
        <f t="shared" ca="1" si="5"/>
        <v>金</v>
      </c>
      <c r="E41" s="42"/>
      <c r="F41" s="23"/>
      <c r="G41" s="12"/>
      <c r="H41" s="406"/>
      <c r="I41" s="407"/>
      <c r="J41" s="14"/>
      <c r="K41" s="12"/>
      <c r="L41" s="32"/>
      <c r="M41" s="11">
        <f t="shared" ca="1" si="3"/>
        <v>46311</v>
      </c>
      <c r="N41" s="12" t="str">
        <f t="shared" ca="1" si="3"/>
        <v>金</v>
      </c>
      <c r="O41" s="41">
        <f t="shared" si="3"/>
        <v>0</v>
      </c>
      <c r="P41" s="14">
        <f t="shared" si="4"/>
        <v>0</v>
      </c>
      <c r="Q41" s="24"/>
      <c r="R41" s="395"/>
      <c r="S41" s="396"/>
      <c r="T41" s="23"/>
      <c r="U41" s="24"/>
    </row>
    <row r="42" spans="1:21" ht="46.5" customHeight="1">
      <c r="A42">
        <v>291</v>
      </c>
      <c r="C42" s="11">
        <f t="shared" ca="1" si="6"/>
        <v>46312</v>
      </c>
      <c r="D42" s="12" t="str">
        <f t="shared" ca="1" si="5"/>
        <v>土</v>
      </c>
      <c r="E42" s="42"/>
      <c r="F42" s="23"/>
      <c r="G42" s="12"/>
      <c r="H42" s="406"/>
      <c r="I42" s="407"/>
      <c r="J42" s="14"/>
      <c r="K42" s="12"/>
      <c r="L42" s="32"/>
      <c r="M42" s="11">
        <f t="shared" ca="1" si="3"/>
        <v>46312</v>
      </c>
      <c r="N42" s="12" t="str">
        <f t="shared" ca="1" si="3"/>
        <v>土</v>
      </c>
      <c r="O42" s="41">
        <f t="shared" si="3"/>
        <v>0</v>
      </c>
      <c r="P42" s="14">
        <f t="shared" si="4"/>
        <v>0</v>
      </c>
      <c r="Q42" s="24"/>
      <c r="R42" s="395"/>
      <c r="S42" s="396"/>
      <c r="T42" s="23"/>
      <c r="U42" s="24"/>
    </row>
    <row r="43" spans="1:21" ht="46.5" customHeight="1">
      <c r="A43">
        <v>292</v>
      </c>
      <c r="C43" s="11">
        <f t="shared" ca="1" si="6"/>
        <v>46313</v>
      </c>
      <c r="D43" s="12" t="str">
        <f t="shared" ca="1" si="5"/>
        <v>日</v>
      </c>
      <c r="E43" s="42"/>
      <c r="F43" s="23"/>
      <c r="G43" s="12"/>
      <c r="H43" s="406"/>
      <c r="I43" s="407"/>
      <c r="J43" s="14"/>
      <c r="K43" s="12"/>
      <c r="L43" s="32"/>
      <c r="M43" s="11">
        <f t="shared" ca="1" si="3"/>
        <v>46313</v>
      </c>
      <c r="N43" s="12" t="str">
        <f t="shared" ca="1" si="3"/>
        <v>日</v>
      </c>
      <c r="O43" s="41">
        <f t="shared" si="3"/>
        <v>0</v>
      </c>
      <c r="P43" s="14">
        <f t="shared" si="4"/>
        <v>0</v>
      </c>
      <c r="Q43" s="24"/>
      <c r="R43" s="395"/>
      <c r="S43" s="396"/>
      <c r="T43" s="23"/>
      <c r="U43" s="24"/>
    </row>
    <row r="44" spans="1:21" ht="46.5" customHeight="1">
      <c r="A44">
        <v>293</v>
      </c>
      <c r="C44" s="11">
        <f t="shared" ca="1" si="6"/>
        <v>46314</v>
      </c>
      <c r="D44" s="12" t="str">
        <f t="shared" ca="1" si="5"/>
        <v>月</v>
      </c>
      <c r="E44" s="42"/>
      <c r="F44" s="23"/>
      <c r="G44" s="12"/>
      <c r="H44" s="406"/>
      <c r="I44" s="407"/>
      <c r="J44" s="14"/>
      <c r="K44" s="12"/>
      <c r="L44" s="32"/>
      <c r="M44" s="11">
        <f t="shared" ca="1" si="3"/>
        <v>46314</v>
      </c>
      <c r="N44" s="12" t="str">
        <f t="shared" ca="1" si="3"/>
        <v>月</v>
      </c>
      <c r="O44" s="41">
        <f t="shared" si="3"/>
        <v>0</v>
      </c>
      <c r="P44" s="14">
        <f t="shared" si="4"/>
        <v>0</v>
      </c>
      <c r="Q44" s="24"/>
      <c r="R44" s="395"/>
      <c r="S44" s="396"/>
      <c r="T44" s="23"/>
      <c r="U44" s="24"/>
    </row>
    <row r="45" spans="1:21" ht="46.5" customHeight="1">
      <c r="A45">
        <v>294</v>
      </c>
      <c r="C45" s="11">
        <f t="shared" ca="1" si="6"/>
        <v>46315</v>
      </c>
      <c r="D45" s="12" t="str">
        <f t="shared" ca="1" si="5"/>
        <v>火</v>
      </c>
      <c r="E45" s="42"/>
      <c r="F45" s="23"/>
      <c r="G45" s="12"/>
      <c r="H45" s="406"/>
      <c r="I45" s="407"/>
      <c r="J45" s="14"/>
      <c r="K45" s="12"/>
      <c r="L45" s="32"/>
      <c r="M45" s="11">
        <f t="shared" ca="1" si="3"/>
        <v>46315</v>
      </c>
      <c r="N45" s="12" t="str">
        <f t="shared" ca="1" si="3"/>
        <v>火</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295</v>
      </c>
      <c r="C56" s="11">
        <f ca="1">1+C45</f>
        <v>46316</v>
      </c>
      <c r="D56" s="12" t="str">
        <f t="shared" ref="D56:D66" ca="1" si="7">IF(C56="","",TEXT(C56,"AAA"))</f>
        <v>水</v>
      </c>
      <c r="E56" s="42"/>
      <c r="F56" s="23"/>
      <c r="G56" s="12"/>
      <c r="H56" s="406"/>
      <c r="I56" s="407"/>
      <c r="J56" s="14"/>
      <c r="K56" s="12"/>
      <c r="L56" s="32"/>
      <c r="M56" s="11">
        <f t="shared" ref="M56:O66" ca="1" si="8">C56</f>
        <v>46316</v>
      </c>
      <c r="N56" s="12" t="str">
        <f t="shared" ca="1" si="8"/>
        <v>水</v>
      </c>
      <c r="O56" s="41">
        <f>E56</f>
        <v>0</v>
      </c>
      <c r="P56" s="14">
        <f t="shared" ref="P56:P66" si="9">F56</f>
        <v>0</v>
      </c>
      <c r="Q56" s="24"/>
      <c r="R56" s="395"/>
      <c r="S56" s="396"/>
      <c r="T56" s="23"/>
      <c r="U56" s="24"/>
    </row>
    <row r="57" spans="1:21" ht="46.5" customHeight="1">
      <c r="A57">
        <v>296</v>
      </c>
      <c r="C57" s="11">
        <f ca="1">1+C56</f>
        <v>46317</v>
      </c>
      <c r="D57" s="12" t="str">
        <f t="shared" ca="1" si="7"/>
        <v>木</v>
      </c>
      <c r="E57" s="42"/>
      <c r="F57" s="23"/>
      <c r="G57" s="12"/>
      <c r="H57" s="406"/>
      <c r="I57" s="407"/>
      <c r="J57" s="14"/>
      <c r="K57" s="12"/>
      <c r="L57" s="32"/>
      <c r="M57" s="11">
        <f t="shared" ca="1" si="8"/>
        <v>46317</v>
      </c>
      <c r="N57" s="12" t="str">
        <f t="shared" ca="1" si="8"/>
        <v>木</v>
      </c>
      <c r="O57" s="41">
        <f t="shared" si="8"/>
        <v>0</v>
      </c>
      <c r="P57" s="14">
        <f t="shared" si="9"/>
        <v>0</v>
      </c>
      <c r="Q57" s="24"/>
      <c r="R57" s="395"/>
      <c r="S57" s="396"/>
      <c r="T57" s="23"/>
      <c r="U57" s="24"/>
    </row>
    <row r="58" spans="1:21" ht="46.5" customHeight="1">
      <c r="A58">
        <v>297</v>
      </c>
      <c r="C58" s="11">
        <f t="shared" ref="C58:C65" ca="1" si="10">1+C57</f>
        <v>46318</v>
      </c>
      <c r="D58" s="12" t="str">
        <f t="shared" ca="1" si="7"/>
        <v>金</v>
      </c>
      <c r="E58" s="42"/>
      <c r="F58" s="23"/>
      <c r="G58" s="10"/>
      <c r="H58" s="406"/>
      <c r="I58" s="407"/>
      <c r="J58" s="14"/>
      <c r="K58" s="12"/>
      <c r="L58" s="32"/>
      <c r="M58" s="11">
        <f t="shared" ca="1" si="8"/>
        <v>46318</v>
      </c>
      <c r="N58" s="12" t="str">
        <f t="shared" ca="1" si="8"/>
        <v>金</v>
      </c>
      <c r="O58" s="41">
        <f t="shared" si="8"/>
        <v>0</v>
      </c>
      <c r="P58" s="14">
        <f t="shared" si="9"/>
        <v>0</v>
      </c>
      <c r="Q58" s="24"/>
      <c r="R58" s="395"/>
      <c r="S58" s="396"/>
      <c r="T58" s="23"/>
      <c r="U58" s="24"/>
    </row>
    <row r="59" spans="1:21" ht="46.5" customHeight="1">
      <c r="A59">
        <v>298</v>
      </c>
      <c r="C59" s="11">
        <f t="shared" ca="1" si="10"/>
        <v>46319</v>
      </c>
      <c r="D59" s="12" t="str">
        <f t="shared" ca="1" si="7"/>
        <v>土</v>
      </c>
      <c r="E59" s="42"/>
      <c r="F59" s="23"/>
      <c r="G59" s="10"/>
      <c r="H59" s="406"/>
      <c r="I59" s="407"/>
      <c r="J59" s="14"/>
      <c r="K59" s="12"/>
      <c r="L59" s="32"/>
      <c r="M59" s="11">
        <f t="shared" ca="1" si="8"/>
        <v>46319</v>
      </c>
      <c r="N59" s="12" t="str">
        <f t="shared" ca="1" si="8"/>
        <v>土</v>
      </c>
      <c r="O59" s="41">
        <f t="shared" si="8"/>
        <v>0</v>
      </c>
      <c r="P59" s="14">
        <f t="shared" si="9"/>
        <v>0</v>
      </c>
      <c r="Q59" s="24"/>
      <c r="R59" s="395"/>
      <c r="S59" s="396"/>
      <c r="T59" s="23"/>
      <c r="U59" s="24"/>
    </row>
    <row r="60" spans="1:21" ht="46.5" customHeight="1">
      <c r="A60">
        <v>299</v>
      </c>
      <c r="C60" s="11">
        <f t="shared" ca="1" si="10"/>
        <v>46320</v>
      </c>
      <c r="D60" s="12" t="str">
        <f t="shared" ca="1" si="7"/>
        <v>日</v>
      </c>
      <c r="E60" s="42"/>
      <c r="F60" s="23"/>
      <c r="G60" s="12"/>
      <c r="H60" s="406"/>
      <c r="I60" s="407"/>
      <c r="J60" s="14"/>
      <c r="K60" s="12"/>
      <c r="L60" s="32"/>
      <c r="M60" s="11">
        <f t="shared" ca="1" si="8"/>
        <v>46320</v>
      </c>
      <c r="N60" s="12" t="str">
        <f t="shared" ca="1" si="8"/>
        <v>日</v>
      </c>
      <c r="O60" s="41">
        <f t="shared" si="8"/>
        <v>0</v>
      </c>
      <c r="P60" s="14">
        <f t="shared" si="9"/>
        <v>0</v>
      </c>
      <c r="Q60" s="24"/>
      <c r="R60" s="395"/>
      <c r="S60" s="396"/>
      <c r="T60" s="23"/>
      <c r="U60" s="24"/>
    </row>
    <row r="61" spans="1:21" ht="46.5" customHeight="1">
      <c r="A61">
        <v>300</v>
      </c>
      <c r="C61" s="11">
        <f t="shared" ca="1" si="10"/>
        <v>46321</v>
      </c>
      <c r="D61" s="12" t="str">
        <f t="shared" ca="1" si="7"/>
        <v>月</v>
      </c>
      <c r="E61" s="42"/>
      <c r="F61" s="23"/>
      <c r="G61" s="12"/>
      <c r="H61" s="406"/>
      <c r="I61" s="407"/>
      <c r="J61" s="14"/>
      <c r="K61" s="12"/>
      <c r="L61" s="32"/>
      <c r="M61" s="11">
        <f t="shared" ca="1" si="8"/>
        <v>46321</v>
      </c>
      <c r="N61" s="12" t="str">
        <f t="shared" ca="1" si="8"/>
        <v>月</v>
      </c>
      <c r="O61" s="41">
        <f t="shared" si="8"/>
        <v>0</v>
      </c>
      <c r="P61" s="14">
        <f t="shared" si="9"/>
        <v>0</v>
      </c>
      <c r="Q61" s="24"/>
      <c r="R61" s="395"/>
      <c r="S61" s="396"/>
      <c r="T61" s="23"/>
      <c r="U61" s="24"/>
    </row>
    <row r="62" spans="1:21" ht="46.5" customHeight="1">
      <c r="A62">
        <v>301</v>
      </c>
      <c r="C62" s="11">
        <f t="shared" ca="1" si="10"/>
        <v>46322</v>
      </c>
      <c r="D62" s="12" t="str">
        <f t="shared" ca="1" si="7"/>
        <v>火</v>
      </c>
      <c r="E62" s="42"/>
      <c r="F62" s="23"/>
      <c r="G62" s="12"/>
      <c r="H62" s="406"/>
      <c r="I62" s="407"/>
      <c r="J62" s="14"/>
      <c r="K62" s="12"/>
      <c r="L62" s="32"/>
      <c r="M62" s="11">
        <f t="shared" ca="1" si="8"/>
        <v>46322</v>
      </c>
      <c r="N62" s="12" t="str">
        <f t="shared" ca="1" si="8"/>
        <v>火</v>
      </c>
      <c r="O62" s="41">
        <f t="shared" si="8"/>
        <v>0</v>
      </c>
      <c r="P62" s="14">
        <f t="shared" si="9"/>
        <v>0</v>
      </c>
      <c r="Q62" s="24"/>
      <c r="R62" s="395"/>
      <c r="S62" s="396"/>
      <c r="T62" s="23"/>
      <c r="U62" s="24"/>
    </row>
    <row r="63" spans="1:21" ht="46.5" customHeight="1">
      <c r="A63">
        <v>302</v>
      </c>
      <c r="C63" s="11">
        <f t="shared" ca="1" si="10"/>
        <v>46323</v>
      </c>
      <c r="D63" s="12" t="str">
        <f t="shared" ca="1" si="7"/>
        <v>水</v>
      </c>
      <c r="E63" s="42"/>
      <c r="F63" s="23"/>
      <c r="G63" s="12"/>
      <c r="H63" s="406"/>
      <c r="I63" s="407"/>
      <c r="J63" s="14"/>
      <c r="K63" s="12"/>
      <c r="L63" s="32"/>
      <c r="M63" s="11">
        <f t="shared" ca="1" si="8"/>
        <v>46323</v>
      </c>
      <c r="N63" s="12" t="str">
        <f t="shared" ca="1" si="8"/>
        <v>水</v>
      </c>
      <c r="O63" s="41">
        <f t="shared" si="8"/>
        <v>0</v>
      </c>
      <c r="P63" s="14">
        <f t="shared" si="9"/>
        <v>0</v>
      </c>
      <c r="Q63" s="24"/>
      <c r="R63" s="395"/>
      <c r="S63" s="396"/>
      <c r="T63" s="23"/>
      <c r="U63" s="24"/>
    </row>
    <row r="64" spans="1:21" ht="46.5" customHeight="1">
      <c r="A64">
        <v>303</v>
      </c>
      <c r="C64" s="11">
        <f t="shared" ca="1" si="10"/>
        <v>46324</v>
      </c>
      <c r="D64" s="12" t="str">
        <f t="shared" ca="1" si="7"/>
        <v>木</v>
      </c>
      <c r="E64" s="42"/>
      <c r="F64" s="23"/>
      <c r="G64" s="12"/>
      <c r="H64" s="406"/>
      <c r="I64" s="407"/>
      <c r="J64" s="14"/>
      <c r="K64" s="12"/>
      <c r="L64" s="32"/>
      <c r="M64" s="11">
        <f t="shared" ca="1" si="8"/>
        <v>46324</v>
      </c>
      <c r="N64" s="12" t="str">
        <f t="shared" ca="1" si="8"/>
        <v>木</v>
      </c>
      <c r="O64" s="41">
        <f t="shared" si="8"/>
        <v>0</v>
      </c>
      <c r="P64" s="14">
        <f t="shared" si="9"/>
        <v>0</v>
      </c>
      <c r="Q64" s="24"/>
      <c r="R64" s="395"/>
      <c r="S64" s="396"/>
      <c r="T64" s="23"/>
      <c r="U64" s="24"/>
    </row>
    <row r="65" spans="1:21" ht="46.5" customHeight="1">
      <c r="A65">
        <v>304</v>
      </c>
      <c r="C65" s="11">
        <f t="shared" ca="1" si="10"/>
        <v>46325</v>
      </c>
      <c r="D65" s="12" t="str">
        <f t="shared" ca="1" si="7"/>
        <v>金</v>
      </c>
      <c r="E65" s="42"/>
      <c r="F65" s="23"/>
      <c r="G65" s="12"/>
      <c r="H65" s="406"/>
      <c r="I65" s="407"/>
      <c r="J65" s="14"/>
      <c r="K65" s="12"/>
      <c r="L65" s="32"/>
      <c r="M65" s="11">
        <f t="shared" ca="1" si="8"/>
        <v>46325</v>
      </c>
      <c r="N65" s="12" t="str">
        <f t="shared" ca="1" si="8"/>
        <v>金</v>
      </c>
      <c r="O65" s="41">
        <f t="shared" si="8"/>
        <v>0</v>
      </c>
      <c r="P65" s="14">
        <f t="shared" si="9"/>
        <v>0</v>
      </c>
      <c r="Q65" s="24"/>
      <c r="R65" s="395"/>
      <c r="S65" s="396"/>
      <c r="T65" s="23"/>
      <c r="U65" s="24"/>
    </row>
    <row r="66" spans="1:21" ht="46.5" customHeight="1">
      <c r="A66">
        <v>305</v>
      </c>
      <c r="C66" s="11">
        <f ca="1">1+C65</f>
        <v>46326</v>
      </c>
      <c r="D66" s="12" t="str">
        <f t="shared" ca="1" si="7"/>
        <v>土</v>
      </c>
      <c r="E66" s="42"/>
      <c r="F66" s="23"/>
      <c r="G66" s="12"/>
      <c r="H66" s="406"/>
      <c r="I66" s="407"/>
      <c r="J66" s="14"/>
      <c r="K66" s="12"/>
      <c r="L66" s="32"/>
      <c r="M66" s="11">
        <f t="shared" ca="1" si="8"/>
        <v>46326</v>
      </c>
      <c r="N66" s="12" t="str">
        <f t="shared" ca="1" si="8"/>
        <v>土</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B00-000000000000}">
      <formula1>$X$5:$X$7</formula1>
    </dataValidation>
    <dataValidation type="list" allowBlank="1" showInputMessage="1" showErrorMessage="1" sqref="F16:F26 F36:F46 F56:F66 T16:T26 T56:T66 T36:T46" xr:uid="{00000000-0002-0000-0B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306</v>
      </c>
      <c r="C16" s="11">
        <f ca="1">VLOOKUP(ｶﾚﾝﾀﾞｰ!$QT$1,ｶﾚﾝﾀﾞｰ!$QS$5:$AGJ$45,11,FALSE)</f>
        <v>46327</v>
      </c>
      <c r="D16" s="12" t="str">
        <f ca="1">IF(C16="","",TEXT(C16,"AAA"))</f>
        <v>日</v>
      </c>
      <c r="E16" s="42"/>
      <c r="F16" s="23"/>
      <c r="G16" s="12"/>
      <c r="H16" s="406"/>
      <c r="I16" s="407"/>
      <c r="J16" s="14"/>
      <c r="K16" s="12"/>
      <c r="L16" s="32"/>
      <c r="M16" s="11">
        <f ca="1">C16</f>
        <v>46327</v>
      </c>
      <c r="N16" s="12" t="str">
        <f ca="1">D16</f>
        <v>日</v>
      </c>
      <c r="O16" s="41">
        <f>E16</f>
        <v>0</v>
      </c>
      <c r="P16" s="14">
        <f>F16</f>
        <v>0</v>
      </c>
      <c r="Q16" s="24"/>
      <c r="R16" s="395"/>
      <c r="S16" s="396"/>
      <c r="T16" s="23"/>
      <c r="U16" s="24"/>
    </row>
    <row r="17" spans="1:21" ht="46.5" customHeight="1">
      <c r="A17">
        <v>307</v>
      </c>
      <c r="C17" s="11">
        <f ca="1">1+C16</f>
        <v>46328</v>
      </c>
      <c r="D17" s="12" t="str">
        <f t="shared" ref="D17:D25" ca="1" si="0">IF(C17="","",TEXT(C17,"AAA"))</f>
        <v>月</v>
      </c>
      <c r="E17" s="42"/>
      <c r="F17" s="23"/>
      <c r="G17" s="12"/>
      <c r="H17" s="406"/>
      <c r="I17" s="407"/>
      <c r="J17" s="14"/>
      <c r="K17" s="12"/>
      <c r="L17" s="32"/>
      <c r="M17" s="11">
        <f t="shared" ref="M17:P26" ca="1" si="1">C17</f>
        <v>46328</v>
      </c>
      <c r="N17" s="12" t="str">
        <f t="shared" ca="1" si="1"/>
        <v>月</v>
      </c>
      <c r="O17" s="41">
        <f t="shared" si="1"/>
        <v>0</v>
      </c>
      <c r="P17" s="14">
        <f t="shared" si="1"/>
        <v>0</v>
      </c>
      <c r="Q17" s="24"/>
      <c r="R17" s="395"/>
      <c r="S17" s="396"/>
      <c r="T17" s="23"/>
      <c r="U17" s="24"/>
    </row>
    <row r="18" spans="1:21" ht="46.5" customHeight="1">
      <c r="A18">
        <v>308</v>
      </c>
      <c r="C18" s="11">
        <f t="shared" ref="C18:C24" ca="1" si="2">1+C17</f>
        <v>46329</v>
      </c>
      <c r="D18" s="12" t="str">
        <f t="shared" ca="1" si="0"/>
        <v>火</v>
      </c>
      <c r="E18" s="42"/>
      <c r="F18" s="23"/>
      <c r="G18" s="10"/>
      <c r="H18" s="406"/>
      <c r="I18" s="407"/>
      <c r="J18" s="14"/>
      <c r="K18" s="12"/>
      <c r="L18" s="32"/>
      <c r="M18" s="11">
        <f t="shared" ca="1" si="1"/>
        <v>46329</v>
      </c>
      <c r="N18" s="12" t="str">
        <f t="shared" ca="1" si="1"/>
        <v>火</v>
      </c>
      <c r="O18" s="41">
        <f t="shared" si="1"/>
        <v>0</v>
      </c>
      <c r="P18" s="14">
        <f t="shared" si="1"/>
        <v>0</v>
      </c>
      <c r="Q18" s="24"/>
      <c r="R18" s="395"/>
      <c r="S18" s="396"/>
      <c r="T18" s="23"/>
      <c r="U18" s="24"/>
    </row>
    <row r="19" spans="1:21" ht="46.5" customHeight="1">
      <c r="A19">
        <v>309</v>
      </c>
      <c r="C19" s="11">
        <f t="shared" ca="1" si="2"/>
        <v>46330</v>
      </c>
      <c r="D19" s="12" t="str">
        <f t="shared" ca="1" si="0"/>
        <v>水</v>
      </c>
      <c r="E19" s="42"/>
      <c r="F19" s="23"/>
      <c r="G19" s="10"/>
      <c r="H19" s="406"/>
      <c r="I19" s="407"/>
      <c r="J19" s="14"/>
      <c r="K19" s="12"/>
      <c r="L19" s="32"/>
      <c r="M19" s="11">
        <f t="shared" ca="1" si="1"/>
        <v>46330</v>
      </c>
      <c r="N19" s="12" t="str">
        <f t="shared" ca="1" si="1"/>
        <v>水</v>
      </c>
      <c r="O19" s="41">
        <f t="shared" si="1"/>
        <v>0</v>
      </c>
      <c r="P19" s="14">
        <f t="shared" si="1"/>
        <v>0</v>
      </c>
      <c r="Q19" s="24"/>
      <c r="R19" s="395"/>
      <c r="S19" s="396"/>
      <c r="T19" s="23"/>
      <c r="U19" s="24"/>
    </row>
    <row r="20" spans="1:21" ht="46.5" customHeight="1">
      <c r="A20">
        <v>310</v>
      </c>
      <c r="C20" s="11">
        <f t="shared" ca="1" si="2"/>
        <v>46331</v>
      </c>
      <c r="D20" s="12" t="str">
        <f t="shared" ca="1" si="0"/>
        <v>木</v>
      </c>
      <c r="E20" s="42"/>
      <c r="F20" s="23"/>
      <c r="G20" s="12"/>
      <c r="H20" s="406"/>
      <c r="I20" s="407"/>
      <c r="J20" s="14"/>
      <c r="K20" s="12"/>
      <c r="L20" s="32"/>
      <c r="M20" s="11">
        <f t="shared" ca="1" si="1"/>
        <v>46331</v>
      </c>
      <c r="N20" s="12" t="str">
        <f t="shared" ca="1" si="1"/>
        <v>木</v>
      </c>
      <c r="O20" s="41">
        <f t="shared" si="1"/>
        <v>0</v>
      </c>
      <c r="P20" s="14">
        <f t="shared" si="1"/>
        <v>0</v>
      </c>
      <c r="Q20" s="24"/>
      <c r="R20" s="395"/>
      <c r="S20" s="396"/>
      <c r="T20" s="23"/>
      <c r="U20" s="24"/>
    </row>
    <row r="21" spans="1:21" ht="46.5" customHeight="1">
      <c r="A21">
        <v>311</v>
      </c>
      <c r="C21" s="11">
        <f t="shared" ca="1" si="2"/>
        <v>46332</v>
      </c>
      <c r="D21" s="12" t="str">
        <f t="shared" ca="1" si="0"/>
        <v>金</v>
      </c>
      <c r="E21" s="42"/>
      <c r="F21" s="23"/>
      <c r="G21" s="12"/>
      <c r="H21" s="406"/>
      <c r="I21" s="407"/>
      <c r="J21" s="14"/>
      <c r="K21" s="12"/>
      <c r="L21" s="32"/>
      <c r="M21" s="11">
        <f t="shared" ca="1" si="1"/>
        <v>46332</v>
      </c>
      <c r="N21" s="12" t="str">
        <f t="shared" ca="1" si="1"/>
        <v>金</v>
      </c>
      <c r="O21" s="41">
        <f t="shared" si="1"/>
        <v>0</v>
      </c>
      <c r="P21" s="14">
        <f t="shared" si="1"/>
        <v>0</v>
      </c>
      <c r="Q21" s="24"/>
      <c r="R21" s="395"/>
      <c r="S21" s="396"/>
      <c r="T21" s="23"/>
      <c r="U21" s="24"/>
    </row>
    <row r="22" spans="1:21" ht="46.5" customHeight="1">
      <c r="A22">
        <v>312</v>
      </c>
      <c r="C22" s="11">
        <f t="shared" ca="1" si="2"/>
        <v>46333</v>
      </c>
      <c r="D22" s="12" t="str">
        <f t="shared" ca="1" si="0"/>
        <v>土</v>
      </c>
      <c r="E22" s="42"/>
      <c r="F22" s="23"/>
      <c r="G22" s="12"/>
      <c r="H22" s="406"/>
      <c r="I22" s="407"/>
      <c r="J22" s="14"/>
      <c r="K22" s="12"/>
      <c r="L22" s="32"/>
      <c r="M22" s="11">
        <f t="shared" ca="1" si="1"/>
        <v>46333</v>
      </c>
      <c r="N22" s="12" t="str">
        <f t="shared" ca="1" si="1"/>
        <v>土</v>
      </c>
      <c r="O22" s="41">
        <f t="shared" si="1"/>
        <v>0</v>
      </c>
      <c r="P22" s="14">
        <f t="shared" si="1"/>
        <v>0</v>
      </c>
      <c r="Q22" s="24"/>
      <c r="R22" s="395"/>
      <c r="S22" s="396"/>
      <c r="T22" s="23"/>
      <c r="U22" s="24"/>
    </row>
    <row r="23" spans="1:21" ht="46.5" customHeight="1">
      <c r="A23">
        <v>313</v>
      </c>
      <c r="C23" s="11">
        <f t="shared" ca="1" si="2"/>
        <v>46334</v>
      </c>
      <c r="D23" s="12" t="str">
        <f t="shared" ca="1" si="0"/>
        <v>日</v>
      </c>
      <c r="E23" s="42"/>
      <c r="F23" s="23"/>
      <c r="G23" s="12"/>
      <c r="H23" s="406"/>
      <c r="I23" s="407"/>
      <c r="J23" s="14"/>
      <c r="K23" s="12"/>
      <c r="L23" s="32"/>
      <c r="M23" s="11">
        <f t="shared" ca="1" si="1"/>
        <v>46334</v>
      </c>
      <c r="N23" s="12" t="str">
        <f t="shared" ca="1" si="1"/>
        <v>日</v>
      </c>
      <c r="O23" s="41">
        <f t="shared" si="1"/>
        <v>0</v>
      </c>
      <c r="P23" s="14">
        <f t="shared" si="1"/>
        <v>0</v>
      </c>
      <c r="Q23" s="24"/>
      <c r="R23" s="395"/>
      <c r="S23" s="396"/>
      <c r="T23" s="23"/>
      <c r="U23" s="24"/>
    </row>
    <row r="24" spans="1:21" ht="46.5" customHeight="1">
      <c r="A24">
        <v>314</v>
      </c>
      <c r="C24" s="11">
        <f t="shared" ca="1" si="2"/>
        <v>46335</v>
      </c>
      <c r="D24" s="12" t="str">
        <f t="shared" ca="1" si="0"/>
        <v>月</v>
      </c>
      <c r="E24" s="42"/>
      <c r="F24" s="23"/>
      <c r="G24" s="12"/>
      <c r="H24" s="406"/>
      <c r="I24" s="407"/>
      <c r="J24" s="14"/>
      <c r="K24" s="12"/>
      <c r="L24" s="32"/>
      <c r="M24" s="11">
        <f t="shared" ca="1" si="1"/>
        <v>46335</v>
      </c>
      <c r="N24" s="12" t="str">
        <f t="shared" ca="1" si="1"/>
        <v>月</v>
      </c>
      <c r="O24" s="41">
        <f t="shared" si="1"/>
        <v>0</v>
      </c>
      <c r="P24" s="14">
        <f t="shared" si="1"/>
        <v>0</v>
      </c>
      <c r="Q24" s="24"/>
      <c r="R24" s="395"/>
      <c r="S24" s="396"/>
      <c r="T24" s="23"/>
      <c r="U24" s="24"/>
    </row>
    <row r="25" spans="1:21" ht="46.5" customHeight="1">
      <c r="A25">
        <v>315</v>
      </c>
      <c r="C25" s="11">
        <f ca="1">1+C24</f>
        <v>46336</v>
      </c>
      <c r="D25" s="12" t="str">
        <f t="shared" ca="1" si="0"/>
        <v>火</v>
      </c>
      <c r="E25" s="42"/>
      <c r="F25" s="23"/>
      <c r="G25" s="12"/>
      <c r="H25" s="406"/>
      <c r="I25" s="407"/>
      <c r="J25" s="14"/>
      <c r="K25" s="12"/>
      <c r="L25" s="32"/>
      <c r="M25" s="11">
        <f t="shared" ca="1" si="1"/>
        <v>46336</v>
      </c>
      <c r="N25" s="12" t="str">
        <f t="shared" ca="1" si="1"/>
        <v>火</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316</v>
      </c>
      <c r="C36" s="11">
        <f ca="1">1+C25</f>
        <v>46337</v>
      </c>
      <c r="D36" s="12" t="str">
        <f ca="1">IF(C36="","",TEXT(C36,"AAA"))</f>
        <v>水</v>
      </c>
      <c r="E36" s="42"/>
      <c r="F36" s="23"/>
      <c r="G36" s="12"/>
      <c r="H36" s="406"/>
      <c r="I36" s="407"/>
      <c r="J36" s="14"/>
      <c r="K36" s="12"/>
      <c r="L36" s="32"/>
      <c r="M36" s="11">
        <f t="shared" ref="M36:O46" ca="1" si="3">C36</f>
        <v>46337</v>
      </c>
      <c r="N36" s="12" t="str">
        <f t="shared" ca="1" si="3"/>
        <v>水</v>
      </c>
      <c r="O36" s="41">
        <f>E36</f>
        <v>0</v>
      </c>
      <c r="P36" s="14">
        <f t="shared" ref="P36:P46" si="4">F36</f>
        <v>0</v>
      </c>
      <c r="Q36" s="24"/>
      <c r="R36" s="395"/>
      <c r="S36" s="396"/>
      <c r="T36" s="23"/>
      <c r="U36" s="24"/>
    </row>
    <row r="37" spans="1:21" ht="46.5" customHeight="1">
      <c r="A37">
        <v>317</v>
      </c>
      <c r="C37" s="11">
        <f ca="1">1+C36</f>
        <v>46338</v>
      </c>
      <c r="D37" s="12" t="str">
        <f t="shared" ref="D37:D45" ca="1" si="5">IF(C37="","",TEXT(C37,"AAA"))</f>
        <v>木</v>
      </c>
      <c r="E37" s="42"/>
      <c r="F37" s="23"/>
      <c r="G37" s="12"/>
      <c r="H37" s="406"/>
      <c r="I37" s="407"/>
      <c r="J37" s="14"/>
      <c r="K37" s="12"/>
      <c r="L37" s="32"/>
      <c r="M37" s="11">
        <f t="shared" ca="1" si="3"/>
        <v>46338</v>
      </c>
      <c r="N37" s="12" t="str">
        <f t="shared" ca="1" si="3"/>
        <v>木</v>
      </c>
      <c r="O37" s="41">
        <f t="shared" si="3"/>
        <v>0</v>
      </c>
      <c r="P37" s="14">
        <f t="shared" si="4"/>
        <v>0</v>
      </c>
      <c r="Q37" s="24"/>
      <c r="R37" s="395"/>
      <c r="S37" s="396"/>
      <c r="T37" s="23"/>
      <c r="U37" s="24"/>
    </row>
    <row r="38" spans="1:21" ht="46.5" customHeight="1">
      <c r="A38">
        <v>318</v>
      </c>
      <c r="C38" s="11">
        <f t="shared" ref="C38:C45" ca="1" si="6">1+C37</f>
        <v>46339</v>
      </c>
      <c r="D38" s="12" t="str">
        <f t="shared" ca="1" si="5"/>
        <v>金</v>
      </c>
      <c r="E38" s="42"/>
      <c r="F38" s="23"/>
      <c r="G38" s="10"/>
      <c r="H38" s="406"/>
      <c r="I38" s="407"/>
      <c r="J38" s="14"/>
      <c r="K38" s="12"/>
      <c r="L38" s="32"/>
      <c r="M38" s="11">
        <f t="shared" ca="1" si="3"/>
        <v>46339</v>
      </c>
      <c r="N38" s="12" t="str">
        <f t="shared" ca="1" si="3"/>
        <v>金</v>
      </c>
      <c r="O38" s="41">
        <f t="shared" si="3"/>
        <v>0</v>
      </c>
      <c r="P38" s="14">
        <f t="shared" si="4"/>
        <v>0</v>
      </c>
      <c r="Q38" s="24"/>
      <c r="R38" s="395"/>
      <c r="S38" s="396"/>
      <c r="T38" s="23"/>
      <c r="U38" s="24"/>
    </row>
    <row r="39" spans="1:21" ht="46.5" customHeight="1">
      <c r="A39">
        <v>319</v>
      </c>
      <c r="C39" s="11">
        <f t="shared" ca="1" si="6"/>
        <v>46340</v>
      </c>
      <c r="D39" s="12" t="str">
        <f t="shared" ca="1" si="5"/>
        <v>土</v>
      </c>
      <c r="E39" s="42"/>
      <c r="F39" s="23"/>
      <c r="G39" s="10"/>
      <c r="H39" s="406"/>
      <c r="I39" s="407"/>
      <c r="J39" s="14"/>
      <c r="K39" s="12"/>
      <c r="L39" s="32"/>
      <c r="M39" s="11">
        <f t="shared" ca="1" si="3"/>
        <v>46340</v>
      </c>
      <c r="N39" s="12" t="str">
        <f t="shared" ca="1" si="3"/>
        <v>土</v>
      </c>
      <c r="O39" s="41">
        <f t="shared" si="3"/>
        <v>0</v>
      </c>
      <c r="P39" s="14">
        <f t="shared" si="4"/>
        <v>0</v>
      </c>
      <c r="Q39" s="24"/>
      <c r="R39" s="395"/>
      <c r="S39" s="396"/>
      <c r="T39" s="23"/>
      <c r="U39" s="24"/>
    </row>
    <row r="40" spans="1:21" ht="46.5" customHeight="1">
      <c r="A40">
        <v>320</v>
      </c>
      <c r="C40" s="11">
        <f t="shared" ca="1" si="6"/>
        <v>46341</v>
      </c>
      <c r="D40" s="12" t="str">
        <f t="shared" ca="1" si="5"/>
        <v>日</v>
      </c>
      <c r="E40" s="42"/>
      <c r="F40" s="23"/>
      <c r="G40" s="12"/>
      <c r="H40" s="406"/>
      <c r="I40" s="407"/>
      <c r="J40" s="14"/>
      <c r="K40" s="12"/>
      <c r="L40" s="32"/>
      <c r="M40" s="11">
        <f t="shared" ca="1" si="3"/>
        <v>46341</v>
      </c>
      <c r="N40" s="12" t="str">
        <f t="shared" ca="1" si="3"/>
        <v>日</v>
      </c>
      <c r="O40" s="41">
        <f t="shared" si="3"/>
        <v>0</v>
      </c>
      <c r="P40" s="14">
        <f t="shared" si="4"/>
        <v>0</v>
      </c>
      <c r="Q40" s="24"/>
      <c r="R40" s="395"/>
      <c r="S40" s="396"/>
      <c r="T40" s="23"/>
      <c r="U40" s="24"/>
    </row>
    <row r="41" spans="1:21" ht="46.5" customHeight="1">
      <c r="A41">
        <v>321</v>
      </c>
      <c r="C41" s="11">
        <f t="shared" ca="1" si="6"/>
        <v>46342</v>
      </c>
      <c r="D41" s="12" t="str">
        <f t="shared" ca="1" si="5"/>
        <v>月</v>
      </c>
      <c r="E41" s="42"/>
      <c r="F41" s="23"/>
      <c r="G41" s="12"/>
      <c r="H41" s="406"/>
      <c r="I41" s="407"/>
      <c r="J41" s="14"/>
      <c r="K41" s="12"/>
      <c r="L41" s="32"/>
      <c r="M41" s="11">
        <f t="shared" ca="1" si="3"/>
        <v>46342</v>
      </c>
      <c r="N41" s="12" t="str">
        <f t="shared" ca="1" si="3"/>
        <v>月</v>
      </c>
      <c r="O41" s="41">
        <f t="shared" si="3"/>
        <v>0</v>
      </c>
      <c r="P41" s="14">
        <f t="shared" si="4"/>
        <v>0</v>
      </c>
      <c r="Q41" s="24"/>
      <c r="R41" s="395"/>
      <c r="S41" s="396"/>
      <c r="T41" s="23"/>
      <c r="U41" s="24"/>
    </row>
    <row r="42" spans="1:21" ht="46.5" customHeight="1">
      <c r="A42">
        <v>322</v>
      </c>
      <c r="C42" s="11">
        <f t="shared" ca="1" si="6"/>
        <v>46343</v>
      </c>
      <c r="D42" s="12" t="str">
        <f t="shared" ca="1" si="5"/>
        <v>火</v>
      </c>
      <c r="E42" s="42"/>
      <c r="F42" s="23"/>
      <c r="G42" s="12"/>
      <c r="H42" s="406"/>
      <c r="I42" s="407"/>
      <c r="J42" s="14"/>
      <c r="K42" s="12"/>
      <c r="L42" s="32"/>
      <c r="M42" s="11">
        <f t="shared" ca="1" si="3"/>
        <v>46343</v>
      </c>
      <c r="N42" s="12" t="str">
        <f t="shared" ca="1" si="3"/>
        <v>火</v>
      </c>
      <c r="O42" s="41">
        <f t="shared" si="3"/>
        <v>0</v>
      </c>
      <c r="P42" s="14">
        <f t="shared" si="4"/>
        <v>0</v>
      </c>
      <c r="Q42" s="24"/>
      <c r="R42" s="395"/>
      <c r="S42" s="396"/>
      <c r="T42" s="23"/>
      <c r="U42" s="24"/>
    </row>
    <row r="43" spans="1:21" ht="46.5" customHeight="1">
      <c r="A43">
        <v>323</v>
      </c>
      <c r="C43" s="11">
        <f t="shared" ca="1" si="6"/>
        <v>46344</v>
      </c>
      <c r="D43" s="12" t="str">
        <f t="shared" ca="1" si="5"/>
        <v>水</v>
      </c>
      <c r="E43" s="42"/>
      <c r="F43" s="23"/>
      <c r="G43" s="12"/>
      <c r="H43" s="406"/>
      <c r="I43" s="407"/>
      <c r="J43" s="14"/>
      <c r="K43" s="12"/>
      <c r="L43" s="32"/>
      <c r="M43" s="11">
        <f t="shared" ca="1" si="3"/>
        <v>46344</v>
      </c>
      <c r="N43" s="12" t="str">
        <f t="shared" ca="1" si="3"/>
        <v>水</v>
      </c>
      <c r="O43" s="41">
        <f t="shared" si="3"/>
        <v>0</v>
      </c>
      <c r="P43" s="14">
        <f t="shared" si="4"/>
        <v>0</v>
      </c>
      <c r="Q43" s="24"/>
      <c r="R43" s="395"/>
      <c r="S43" s="396"/>
      <c r="T43" s="23"/>
      <c r="U43" s="24"/>
    </row>
    <row r="44" spans="1:21" ht="46.5" customHeight="1">
      <c r="A44">
        <v>324</v>
      </c>
      <c r="C44" s="11">
        <f t="shared" ca="1" si="6"/>
        <v>46345</v>
      </c>
      <c r="D44" s="12" t="str">
        <f t="shared" ca="1" si="5"/>
        <v>木</v>
      </c>
      <c r="E44" s="42"/>
      <c r="F44" s="23"/>
      <c r="G44" s="12"/>
      <c r="H44" s="406"/>
      <c r="I44" s="407"/>
      <c r="J44" s="14"/>
      <c r="K44" s="12"/>
      <c r="L44" s="32"/>
      <c r="M44" s="11">
        <f t="shared" ca="1" si="3"/>
        <v>46345</v>
      </c>
      <c r="N44" s="12" t="str">
        <f t="shared" ca="1" si="3"/>
        <v>木</v>
      </c>
      <c r="O44" s="41">
        <f t="shared" si="3"/>
        <v>0</v>
      </c>
      <c r="P44" s="14">
        <f t="shared" si="4"/>
        <v>0</v>
      </c>
      <c r="Q44" s="24"/>
      <c r="R44" s="395"/>
      <c r="S44" s="396"/>
      <c r="T44" s="23"/>
      <c r="U44" s="24"/>
    </row>
    <row r="45" spans="1:21" ht="46.5" customHeight="1">
      <c r="A45">
        <v>325</v>
      </c>
      <c r="C45" s="11">
        <f t="shared" ca="1" si="6"/>
        <v>46346</v>
      </c>
      <c r="D45" s="12" t="str">
        <f t="shared" ca="1" si="5"/>
        <v>金</v>
      </c>
      <c r="E45" s="42"/>
      <c r="F45" s="23"/>
      <c r="G45" s="12"/>
      <c r="H45" s="406"/>
      <c r="I45" s="407"/>
      <c r="J45" s="14"/>
      <c r="K45" s="12"/>
      <c r="L45" s="32"/>
      <c r="M45" s="11">
        <f t="shared" ca="1" si="3"/>
        <v>46346</v>
      </c>
      <c r="N45" s="12" t="str">
        <f t="shared" ca="1" si="3"/>
        <v>金</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326</v>
      </c>
      <c r="C56" s="11">
        <f ca="1">1+C45</f>
        <v>46347</v>
      </c>
      <c r="D56" s="12" t="str">
        <f t="shared" ref="D56:D66" ca="1" si="7">IF(C56="","",TEXT(C56,"AAA"))</f>
        <v>土</v>
      </c>
      <c r="E56" s="42"/>
      <c r="F56" s="23"/>
      <c r="G56" s="12"/>
      <c r="H56" s="406"/>
      <c r="I56" s="407"/>
      <c r="J56" s="14"/>
      <c r="K56" s="12"/>
      <c r="L56" s="32"/>
      <c r="M56" s="11">
        <f t="shared" ref="M56:O66" ca="1" si="8">C56</f>
        <v>46347</v>
      </c>
      <c r="N56" s="12" t="str">
        <f t="shared" ca="1" si="8"/>
        <v>土</v>
      </c>
      <c r="O56" s="41">
        <f>E56</f>
        <v>0</v>
      </c>
      <c r="P56" s="14">
        <f t="shared" ref="P56:P66" si="9">F56</f>
        <v>0</v>
      </c>
      <c r="Q56" s="24"/>
      <c r="R56" s="395"/>
      <c r="S56" s="396"/>
      <c r="T56" s="23"/>
      <c r="U56" s="24"/>
    </row>
    <row r="57" spans="1:21" ht="46.5" customHeight="1">
      <c r="A57">
        <v>327</v>
      </c>
      <c r="C57" s="11">
        <f ca="1">1+C56</f>
        <v>46348</v>
      </c>
      <c r="D57" s="12" t="str">
        <f t="shared" ca="1" si="7"/>
        <v>日</v>
      </c>
      <c r="E57" s="42"/>
      <c r="F57" s="23"/>
      <c r="G57" s="12"/>
      <c r="H57" s="406"/>
      <c r="I57" s="407"/>
      <c r="J57" s="14"/>
      <c r="K57" s="12"/>
      <c r="L57" s="32"/>
      <c r="M57" s="11">
        <f t="shared" ca="1" si="8"/>
        <v>46348</v>
      </c>
      <c r="N57" s="12" t="str">
        <f t="shared" ca="1" si="8"/>
        <v>日</v>
      </c>
      <c r="O57" s="41">
        <f t="shared" si="8"/>
        <v>0</v>
      </c>
      <c r="P57" s="14">
        <f t="shared" si="9"/>
        <v>0</v>
      </c>
      <c r="Q57" s="24"/>
      <c r="R57" s="395"/>
      <c r="S57" s="396"/>
      <c r="T57" s="23"/>
      <c r="U57" s="24"/>
    </row>
    <row r="58" spans="1:21" ht="46.5" customHeight="1">
      <c r="A58">
        <v>328</v>
      </c>
      <c r="C58" s="11">
        <f t="shared" ref="C58:C65" ca="1" si="10">1+C57</f>
        <v>46349</v>
      </c>
      <c r="D58" s="12" t="str">
        <f t="shared" ca="1" si="7"/>
        <v>月</v>
      </c>
      <c r="E58" s="42"/>
      <c r="F58" s="23"/>
      <c r="G58" s="10"/>
      <c r="H58" s="406"/>
      <c r="I58" s="407"/>
      <c r="J58" s="14"/>
      <c r="K58" s="12"/>
      <c r="L58" s="32"/>
      <c r="M58" s="11">
        <f t="shared" ca="1" si="8"/>
        <v>46349</v>
      </c>
      <c r="N58" s="12" t="str">
        <f t="shared" ca="1" si="8"/>
        <v>月</v>
      </c>
      <c r="O58" s="41">
        <f t="shared" si="8"/>
        <v>0</v>
      </c>
      <c r="P58" s="14">
        <f t="shared" si="9"/>
        <v>0</v>
      </c>
      <c r="Q58" s="24"/>
      <c r="R58" s="395"/>
      <c r="S58" s="396"/>
      <c r="T58" s="23"/>
      <c r="U58" s="24"/>
    </row>
    <row r="59" spans="1:21" ht="46.5" customHeight="1">
      <c r="A59">
        <v>329</v>
      </c>
      <c r="C59" s="11">
        <f t="shared" ca="1" si="10"/>
        <v>46350</v>
      </c>
      <c r="D59" s="12" t="str">
        <f t="shared" ca="1" si="7"/>
        <v>火</v>
      </c>
      <c r="E59" s="42"/>
      <c r="F59" s="23"/>
      <c r="G59" s="10"/>
      <c r="H59" s="406"/>
      <c r="I59" s="407"/>
      <c r="J59" s="14"/>
      <c r="K59" s="12"/>
      <c r="L59" s="32"/>
      <c r="M59" s="11">
        <f t="shared" ca="1" si="8"/>
        <v>46350</v>
      </c>
      <c r="N59" s="12" t="str">
        <f t="shared" ca="1" si="8"/>
        <v>火</v>
      </c>
      <c r="O59" s="41">
        <f t="shared" si="8"/>
        <v>0</v>
      </c>
      <c r="P59" s="14">
        <f t="shared" si="9"/>
        <v>0</v>
      </c>
      <c r="Q59" s="24"/>
      <c r="R59" s="395"/>
      <c r="S59" s="396"/>
      <c r="T59" s="23"/>
      <c r="U59" s="24"/>
    </row>
    <row r="60" spans="1:21" ht="46.5" customHeight="1">
      <c r="A60">
        <v>330</v>
      </c>
      <c r="C60" s="11">
        <f t="shared" ca="1" si="10"/>
        <v>46351</v>
      </c>
      <c r="D60" s="12" t="str">
        <f t="shared" ca="1" si="7"/>
        <v>水</v>
      </c>
      <c r="E60" s="42"/>
      <c r="F60" s="23"/>
      <c r="G60" s="12"/>
      <c r="H60" s="406"/>
      <c r="I60" s="407"/>
      <c r="J60" s="14"/>
      <c r="K60" s="12"/>
      <c r="L60" s="32"/>
      <c r="M60" s="11">
        <f t="shared" ca="1" si="8"/>
        <v>46351</v>
      </c>
      <c r="N60" s="12" t="str">
        <f t="shared" ca="1" si="8"/>
        <v>水</v>
      </c>
      <c r="O60" s="41">
        <f t="shared" si="8"/>
        <v>0</v>
      </c>
      <c r="P60" s="14">
        <f t="shared" si="9"/>
        <v>0</v>
      </c>
      <c r="Q60" s="24"/>
      <c r="R60" s="395"/>
      <c r="S60" s="396"/>
      <c r="T60" s="23"/>
      <c r="U60" s="24"/>
    </row>
    <row r="61" spans="1:21" ht="46.5" customHeight="1">
      <c r="A61">
        <v>331</v>
      </c>
      <c r="C61" s="11">
        <f t="shared" ca="1" si="10"/>
        <v>46352</v>
      </c>
      <c r="D61" s="12" t="str">
        <f t="shared" ca="1" si="7"/>
        <v>木</v>
      </c>
      <c r="E61" s="42"/>
      <c r="F61" s="23"/>
      <c r="G61" s="12"/>
      <c r="H61" s="406"/>
      <c r="I61" s="407"/>
      <c r="J61" s="14"/>
      <c r="K61" s="12"/>
      <c r="L61" s="32"/>
      <c r="M61" s="11">
        <f t="shared" ca="1" si="8"/>
        <v>46352</v>
      </c>
      <c r="N61" s="12" t="str">
        <f t="shared" ca="1" si="8"/>
        <v>木</v>
      </c>
      <c r="O61" s="41">
        <f t="shared" si="8"/>
        <v>0</v>
      </c>
      <c r="P61" s="14">
        <f t="shared" si="9"/>
        <v>0</v>
      </c>
      <c r="Q61" s="24"/>
      <c r="R61" s="395"/>
      <c r="S61" s="396"/>
      <c r="T61" s="23"/>
      <c r="U61" s="24"/>
    </row>
    <row r="62" spans="1:21" ht="46.5" customHeight="1">
      <c r="A62">
        <v>332</v>
      </c>
      <c r="C62" s="11">
        <f t="shared" ca="1" si="10"/>
        <v>46353</v>
      </c>
      <c r="D62" s="12" t="str">
        <f t="shared" ca="1" si="7"/>
        <v>金</v>
      </c>
      <c r="E62" s="42"/>
      <c r="F62" s="23"/>
      <c r="G62" s="12"/>
      <c r="H62" s="406"/>
      <c r="I62" s="407"/>
      <c r="J62" s="14"/>
      <c r="K62" s="12"/>
      <c r="L62" s="32"/>
      <c r="M62" s="11">
        <f t="shared" ca="1" si="8"/>
        <v>46353</v>
      </c>
      <c r="N62" s="12" t="str">
        <f t="shared" ca="1" si="8"/>
        <v>金</v>
      </c>
      <c r="O62" s="41">
        <f t="shared" si="8"/>
        <v>0</v>
      </c>
      <c r="P62" s="14">
        <f t="shared" si="9"/>
        <v>0</v>
      </c>
      <c r="Q62" s="24"/>
      <c r="R62" s="395"/>
      <c r="S62" s="396"/>
      <c r="T62" s="23"/>
      <c r="U62" s="24"/>
    </row>
    <row r="63" spans="1:21" ht="46.5" customHeight="1">
      <c r="A63">
        <v>333</v>
      </c>
      <c r="C63" s="11">
        <f t="shared" ca="1" si="10"/>
        <v>46354</v>
      </c>
      <c r="D63" s="12" t="str">
        <f t="shared" ca="1" si="7"/>
        <v>土</v>
      </c>
      <c r="E63" s="42"/>
      <c r="F63" s="23"/>
      <c r="G63" s="12"/>
      <c r="H63" s="406"/>
      <c r="I63" s="407"/>
      <c r="J63" s="14"/>
      <c r="K63" s="12"/>
      <c r="L63" s="32"/>
      <c r="M63" s="11">
        <f t="shared" ca="1" si="8"/>
        <v>46354</v>
      </c>
      <c r="N63" s="12" t="str">
        <f t="shared" ca="1" si="8"/>
        <v>土</v>
      </c>
      <c r="O63" s="41">
        <f t="shared" si="8"/>
        <v>0</v>
      </c>
      <c r="P63" s="14">
        <f t="shared" si="9"/>
        <v>0</v>
      </c>
      <c r="Q63" s="24"/>
      <c r="R63" s="395"/>
      <c r="S63" s="396"/>
      <c r="T63" s="23"/>
      <c r="U63" s="24"/>
    </row>
    <row r="64" spans="1:21" ht="46.5" customHeight="1">
      <c r="A64">
        <v>334</v>
      </c>
      <c r="C64" s="11">
        <f t="shared" ca="1" si="10"/>
        <v>46355</v>
      </c>
      <c r="D64" s="12" t="str">
        <f t="shared" ca="1" si="7"/>
        <v>日</v>
      </c>
      <c r="E64" s="42"/>
      <c r="F64" s="23"/>
      <c r="G64" s="12"/>
      <c r="H64" s="406"/>
      <c r="I64" s="407"/>
      <c r="J64" s="14"/>
      <c r="K64" s="12"/>
      <c r="L64" s="32"/>
      <c r="M64" s="11">
        <f t="shared" ca="1" si="8"/>
        <v>46355</v>
      </c>
      <c r="N64" s="12" t="str">
        <f t="shared" ca="1" si="8"/>
        <v>日</v>
      </c>
      <c r="O64" s="41">
        <f t="shared" si="8"/>
        <v>0</v>
      </c>
      <c r="P64" s="14">
        <f t="shared" si="9"/>
        <v>0</v>
      </c>
      <c r="Q64" s="24"/>
      <c r="R64" s="395"/>
      <c r="S64" s="396"/>
      <c r="T64" s="23"/>
      <c r="U64" s="24"/>
    </row>
    <row r="65" spans="1:21" ht="46.5" customHeight="1">
      <c r="A65">
        <v>335</v>
      </c>
      <c r="C65" s="11">
        <f t="shared" ca="1" si="10"/>
        <v>46356</v>
      </c>
      <c r="D65" s="12" t="str">
        <f t="shared" ca="1" si="7"/>
        <v>月</v>
      </c>
      <c r="E65" s="42"/>
      <c r="F65" s="23"/>
      <c r="G65" s="12"/>
      <c r="H65" s="406"/>
      <c r="I65" s="407"/>
      <c r="J65" s="14"/>
      <c r="K65" s="12"/>
      <c r="L65" s="32"/>
      <c r="M65" s="11">
        <f t="shared" ca="1" si="8"/>
        <v>46356</v>
      </c>
      <c r="N65" s="12" t="str">
        <f t="shared" ca="1" si="8"/>
        <v>月</v>
      </c>
      <c r="O65" s="41">
        <f t="shared" si="8"/>
        <v>0</v>
      </c>
      <c r="P65" s="14">
        <f t="shared" si="9"/>
        <v>0</v>
      </c>
      <c r="Q65" s="24"/>
      <c r="R65" s="395"/>
      <c r="S65" s="396"/>
      <c r="T65" s="23"/>
      <c r="U65" s="24"/>
    </row>
    <row r="66" spans="1:21" ht="46.5" customHeight="1">
      <c r="C66" s="11">
        <f ca="1">1+C65</f>
        <v>46357</v>
      </c>
      <c r="D66" s="12" t="str">
        <f t="shared" ca="1" si="7"/>
        <v>火</v>
      </c>
      <c r="E66" s="42"/>
      <c r="F66" s="23"/>
      <c r="G66" s="12"/>
      <c r="H66" s="406"/>
      <c r="I66" s="407"/>
      <c r="J66" s="14"/>
      <c r="K66" s="12"/>
      <c r="L66" s="32"/>
      <c r="M66" s="11">
        <f t="shared" ca="1" si="8"/>
        <v>46357</v>
      </c>
      <c r="N66" s="12" t="str">
        <f t="shared" ca="1" si="8"/>
        <v>火</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C00-000000000000}">
      <formula1>$X$5:$X$7</formula1>
    </dataValidation>
    <dataValidation type="list" allowBlank="1" showInputMessage="1" showErrorMessage="1" sqref="F16:F26 F36:F46 F56:F66 T16:T26 T56:T66 T36:T46" xr:uid="{00000000-0002-0000-0C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336</v>
      </c>
      <c r="C16" s="11">
        <f ca="1">VLOOKUP(ｶﾚﾝﾀﾞｰ!$QT$1,ｶﾚﾝﾀﾞｰ!$QS$5:$AGJ$45,12,FALSE)</f>
        <v>46357</v>
      </c>
      <c r="D16" s="12" t="str">
        <f ca="1">IF(C16="","",TEXT(C16,"AAA"))</f>
        <v>火</v>
      </c>
      <c r="E16" s="42"/>
      <c r="F16" s="23"/>
      <c r="G16" s="12"/>
      <c r="H16" s="406"/>
      <c r="I16" s="407"/>
      <c r="J16" s="14"/>
      <c r="K16" s="12"/>
      <c r="L16" s="32"/>
      <c r="M16" s="11">
        <f ca="1">C16</f>
        <v>46357</v>
      </c>
      <c r="N16" s="12" t="str">
        <f ca="1">D16</f>
        <v>火</v>
      </c>
      <c r="O16" s="41">
        <f>E16</f>
        <v>0</v>
      </c>
      <c r="P16" s="14">
        <f>F16</f>
        <v>0</v>
      </c>
      <c r="Q16" s="24"/>
      <c r="R16" s="395"/>
      <c r="S16" s="396"/>
      <c r="T16" s="23"/>
      <c r="U16" s="24"/>
    </row>
    <row r="17" spans="1:21" ht="46.5" customHeight="1">
      <c r="A17">
        <v>337</v>
      </c>
      <c r="C17" s="11">
        <f ca="1">1+C16</f>
        <v>46358</v>
      </c>
      <c r="D17" s="12" t="str">
        <f t="shared" ref="D17:D25" ca="1" si="0">IF(C17="","",TEXT(C17,"AAA"))</f>
        <v>水</v>
      </c>
      <c r="E17" s="42"/>
      <c r="F17" s="23"/>
      <c r="G17" s="12"/>
      <c r="H17" s="406"/>
      <c r="I17" s="407"/>
      <c r="J17" s="14"/>
      <c r="K17" s="12"/>
      <c r="L17" s="32"/>
      <c r="M17" s="11">
        <f t="shared" ref="M17:P26" ca="1" si="1">C17</f>
        <v>46358</v>
      </c>
      <c r="N17" s="12" t="str">
        <f t="shared" ca="1" si="1"/>
        <v>水</v>
      </c>
      <c r="O17" s="41">
        <f t="shared" si="1"/>
        <v>0</v>
      </c>
      <c r="P17" s="14">
        <f t="shared" si="1"/>
        <v>0</v>
      </c>
      <c r="Q17" s="24"/>
      <c r="R17" s="395"/>
      <c r="S17" s="396"/>
      <c r="T17" s="23"/>
      <c r="U17" s="24"/>
    </row>
    <row r="18" spans="1:21" ht="46.5" customHeight="1">
      <c r="A18">
        <v>338</v>
      </c>
      <c r="C18" s="11">
        <f t="shared" ref="C18:C24" ca="1" si="2">1+C17</f>
        <v>46359</v>
      </c>
      <c r="D18" s="12" t="str">
        <f t="shared" ca="1" si="0"/>
        <v>木</v>
      </c>
      <c r="E18" s="42"/>
      <c r="F18" s="23"/>
      <c r="G18" s="10"/>
      <c r="H18" s="406"/>
      <c r="I18" s="407"/>
      <c r="J18" s="14"/>
      <c r="K18" s="12"/>
      <c r="L18" s="32"/>
      <c r="M18" s="11">
        <f t="shared" ca="1" si="1"/>
        <v>46359</v>
      </c>
      <c r="N18" s="12" t="str">
        <f t="shared" ca="1" si="1"/>
        <v>木</v>
      </c>
      <c r="O18" s="41">
        <f t="shared" si="1"/>
        <v>0</v>
      </c>
      <c r="P18" s="14">
        <f t="shared" si="1"/>
        <v>0</v>
      </c>
      <c r="Q18" s="24"/>
      <c r="R18" s="395"/>
      <c r="S18" s="396"/>
      <c r="T18" s="23"/>
      <c r="U18" s="24"/>
    </row>
    <row r="19" spans="1:21" ht="46.5" customHeight="1">
      <c r="A19">
        <v>339</v>
      </c>
      <c r="C19" s="11">
        <f t="shared" ca="1" si="2"/>
        <v>46360</v>
      </c>
      <c r="D19" s="12" t="str">
        <f t="shared" ca="1" si="0"/>
        <v>金</v>
      </c>
      <c r="E19" s="42"/>
      <c r="F19" s="23"/>
      <c r="G19" s="10"/>
      <c r="H19" s="406"/>
      <c r="I19" s="407"/>
      <c r="J19" s="14"/>
      <c r="K19" s="12"/>
      <c r="L19" s="32"/>
      <c r="M19" s="11">
        <f t="shared" ca="1" si="1"/>
        <v>46360</v>
      </c>
      <c r="N19" s="12" t="str">
        <f t="shared" ca="1" si="1"/>
        <v>金</v>
      </c>
      <c r="O19" s="41">
        <f t="shared" si="1"/>
        <v>0</v>
      </c>
      <c r="P19" s="14">
        <f t="shared" si="1"/>
        <v>0</v>
      </c>
      <c r="Q19" s="24"/>
      <c r="R19" s="395"/>
      <c r="S19" s="396"/>
      <c r="T19" s="23"/>
      <c r="U19" s="24"/>
    </row>
    <row r="20" spans="1:21" ht="46.5" customHeight="1">
      <c r="A20">
        <v>340</v>
      </c>
      <c r="C20" s="11">
        <f t="shared" ca="1" si="2"/>
        <v>46361</v>
      </c>
      <c r="D20" s="12" t="str">
        <f t="shared" ca="1" si="0"/>
        <v>土</v>
      </c>
      <c r="E20" s="42"/>
      <c r="F20" s="23"/>
      <c r="G20" s="12"/>
      <c r="H20" s="406"/>
      <c r="I20" s="407"/>
      <c r="J20" s="14"/>
      <c r="K20" s="12"/>
      <c r="L20" s="32"/>
      <c r="M20" s="11">
        <f t="shared" ca="1" si="1"/>
        <v>46361</v>
      </c>
      <c r="N20" s="12" t="str">
        <f t="shared" ca="1" si="1"/>
        <v>土</v>
      </c>
      <c r="O20" s="41">
        <f t="shared" si="1"/>
        <v>0</v>
      </c>
      <c r="P20" s="14">
        <f t="shared" si="1"/>
        <v>0</v>
      </c>
      <c r="Q20" s="24"/>
      <c r="R20" s="395"/>
      <c r="S20" s="396"/>
      <c r="T20" s="23"/>
      <c r="U20" s="24"/>
    </row>
    <row r="21" spans="1:21" ht="46.5" customHeight="1">
      <c r="A21">
        <v>341</v>
      </c>
      <c r="C21" s="11">
        <f t="shared" ca="1" si="2"/>
        <v>46362</v>
      </c>
      <c r="D21" s="12" t="str">
        <f t="shared" ca="1" si="0"/>
        <v>日</v>
      </c>
      <c r="E21" s="42"/>
      <c r="F21" s="23"/>
      <c r="G21" s="12"/>
      <c r="H21" s="406"/>
      <c r="I21" s="407"/>
      <c r="J21" s="14"/>
      <c r="K21" s="12"/>
      <c r="L21" s="32"/>
      <c r="M21" s="11">
        <f t="shared" ca="1" si="1"/>
        <v>46362</v>
      </c>
      <c r="N21" s="12" t="str">
        <f t="shared" ca="1" si="1"/>
        <v>日</v>
      </c>
      <c r="O21" s="41">
        <f t="shared" si="1"/>
        <v>0</v>
      </c>
      <c r="P21" s="14">
        <f t="shared" si="1"/>
        <v>0</v>
      </c>
      <c r="Q21" s="24"/>
      <c r="R21" s="395"/>
      <c r="S21" s="396"/>
      <c r="T21" s="23"/>
      <c r="U21" s="24"/>
    </row>
    <row r="22" spans="1:21" ht="46.5" customHeight="1">
      <c r="A22">
        <v>342</v>
      </c>
      <c r="C22" s="11">
        <f t="shared" ca="1" si="2"/>
        <v>46363</v>
      </c>
      <c r="D22" s="12" t="str">
        <f t="shared" ca="1" si="0"/>
        <v>月</v>
      </c>
      <c r="E22" s="42"/>
      <c r="F22" s="23"/>
      <c r="G22" s="12"/>
      <c r="H22" s="406"/>
      <c r="I22" s="407"/>
      <c r="J22" s="14"/>
      <c r="K22" s="12"/>
      <c r="L22" s="32"/>
      <c r="M22" s="11">
        <f t="shared" ca="1" si="1"/>
        <v>46363</v>
      </c>
      <c r="N22" s="12" t="str">
        <f t="shared" ca="1" si="1"/>
        <v>月</v>
      </c>
      <c r="O22" s="41">
        <f t="shared" si="1"/>
        <v>0</v>
      </c>
      <c r="P22" s="14">
        <f t="shared" si="1"/>
        <v>0</v>
      </c>
      <c r="Q22" s="24"/>
      <c r="R22" s="395"/>
      <c r="S22" s="396"/>
      <c r="T22" s="23"/>
      <c r="U22" s="24"/>
    </row>
    <row r="23" spans="1:21" ht="46.5" customHeight="1">
      <c r="A23">
        <v>343</v>
      </c>
      <c r="C23" s="11">
        <f t="shared" ca="1" si="2"/>
        <v>46364</v>
      </c>
      <c r="D23" s="12" t="str">
        <f t="shared" ca="1" si="0"/>
        <v>火</v>
      </c>
      <c r="E23" s="42"/>
      <c r="F23" s="23"/>
      <c r="G23" s="12"/>
      <c r="H23" s="406"/>
      <c r="I23" s="407"/>
      <c r="J23" s="14"/>
      <c r="K23" s="12"/>
      <c r="L23" s="32"/>
      <c r="M23" s="11">
        <f t="shared" ca="1" si="1"/>
        <v>46364</v>
      </c>
      <c r="N23" s="12" t="str">
        <f t="shared" ca="1" si="1"/>
        <v>火</v>
      </c>
      <c r="O23" s="41">
        <f t="shared" si="1"/>
        <v>0</v>
      </c>
      <c r="P23" s="14">
        <f t="shared" si="1"/>
        <v>0</v>
      </c>
      <c r="Q23" s="24"/>
      <c r="R23" s="395"/>
      <c r="S23" s="396"/>
      <c r="T23" s="23"/>
      <c r="U23" s="24"/>
    </row>
    <row r="24" spans="1:21" ht="46.5" customHeight="1">
      <c r="A24">
        <v>344</v>
      </c>
      <c r="C24" s="11">
        <f t="shared" ca="1" si="2"/>
        <v>46365</v>
      </c>
      <c r="D24" s="12" t="str">
        <f t="shared" ca="1" si="0"/>
        <v>水</v>
      </c>
      <c r="E24" s="42"/>
      <c r="F24" s="23"/>
      <c r="G24" s="12"/>
      <c r="H24" s="406"/>
      <c r="I24" s="407"/>
      <c r="J24" s="14"/>
      <c r="K24" s="12"/>
      <c r="L24" s="32"/>
      <c r="M24" s="11">
        <f t="shared" ca="1" si="1"/>
        <v>46365</v>
      </c>
      <c r="N24" s="12" t="str">
        <f t="shared" ca="1" si="1"/>
        <v>水</v>
      </c>
      <c r="O24" s="41">
        <f t="shared" si="1"/>
        <v>0</v>
      </c>
      <c r="P24" s="14">
        <f t="shared" si="1"/>
        <v>0</v>
      </c>
      <c r="Q24" s="24"/>
      <c r="R24" s="395"/>
      <c r="S24" s="396"/>
      <c r="T24" s="23"/>
      <c r="U24" s="24"/>
    </row>
    <row r="25" spans="1:21" ht="46.5" customHeight="1">
      <c r="A25">
        <v>345</v>
      </c>
      <c r="C25" s="11">
        <f ca="1">1+C24</f>
        <v>46366</v>
      </c>
      <c r="D25" s="12" t="str">
        <f t="shared" ca="1" si="0"/>
        <v>木</v>
      </c>
      <c r="E25" s="42"/>
      <c r="F25" s="23"/>
      <c r="G25" s="12"/>
      <c r="H25" s="406"/>
      <c r="I25" s="407"/>
      <c r="J25" s="14"/>
      <c r="K25" s="12"/>
      <c r="L25" s="32"/>
      <c r="M25" s="11">
        <f t="shared" ca="1" si="1"/>
        <v>46366</v>
      </c>
      <c r="N25" s="12" t="str">
        <f t="shared" ca="1" si="1"/>
        <v>木</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346</v>
      </c>
      <c r="C36" s="11">
        <f ca="1">1+C25</f>
        <v>46367</v>
      </c>
      <c r="D36" s="12" t="str">
        <f ca="1">IF(C36="","",TEXT(C36,"AAA"))</f>
        <v>金</v>
      </c>
      <c r="E36" s="42"/>
      <c r="F36" s="23"/>
      <c r="G36" s="12"/>
      <c r="H36" s="406"/>
      <c r="I36" s="407"/>
      <c r="J36" s="14"/>
      <c r="K36" s="12"/>
      <c r="L36" s="32"/>
      <c r="M36" s="11">
        <f t="shared" ref="M36:O46" ca="1" si="3">C36</f>
        <v>46367</v>
      </c>
      <c r="N36" s="12" t="str">
        <f t="shared" ca="1" si="3"/>
        <v>金</v>
      </c>
      <c r="O36" s="41">
        <f>E36</f>
        <v>0</v>
      </c>
      <c r="P36" s="14">
        <f t="shared" ref="P36:P46" si="4">F36</f>
        <v>0</v>
      </c>
      <c r="Q36" s="24"/>
      <c r="R36" s="395"/>
      <c r="S36" s="396"/>
      <c r="T36" s="23"/>
      <c r="U36" s="24"/>
    </row>
    <row r="37" spans="1:21" ht="46.5" customHeight="1">
      <c r="A37">
        <v>347</v>
      </c>
      <c r="C37" s="11">
        <f ca="1">1+C36</f>
        <v>46368</v>
      </c>
      <c r="D37" s="12" t="str">
        <f t="shared" ref="D37:D45" ca="1" si="5">IF(C37="","",TEXT(C37,"AAA"))</f>
        <v>土</v>
      </c>
      <c r="E37" s="42"/>
      <c r="F37" s="23"/>
      <c r="G37" s="12"/>
      <c r="H37" s="406"/>
      <c r="I37" s="407"/>
      <c r="J37" s="14"/>
      <c r="K37" s="12"/>
      <c r="L37" s="32"/>
      <c r="M37" s="11">
        <f t="shared" ca="1" si="3"/>
        <v>46368</v>
      </c>
      <c r="N37" s="12" t="str">
        <f t="shared" ca="1" si="3"/>
        <v>土</v>
      </c>
      <c r="O37" s="41">
        <f t="shared" si="3"/>
        <v>0</v>
      </c>
      <c r="P37" s="14">
        <f t="shared" si="4"/>
        <v>0</v>
      </c>
      <c r="Q37" s="24"/>
      <c r="R37" s="395"/>
      <c r="S37" s="396"/>
      <c r="T37" s="23"/>
      <c r="U37" s="24"/>
    </row>
    <row r="38" spans="1:21" ht="46.5" customHeight="1">
      <c r="A38">
        <v>348</v>
      </c>
      <c r="C38" s="11">
        <f t="shared" ref="C38:C45" ca="1" si="6">1+C37</f>
        <v>46369</v>
      </c>
      <c r="D38" s="12" t="str">
        <f t="shared" ca="1" si="5"/>
        <v>日</v>
      </c>
      <c r="E38" s="42"/>
      <c r="F38" s="23"/>
      <c r="G38" s="10"/>
      <c r="H38" s="406"/>
      <c r="I38" s="407"/>
      <c r="J38" s="14"/>
      <c r="K38" s="12"/>
      <c r="L38" s="32"/>
      <c r="M38" s="11">
        <f t="shared" ca="1" si="3"/>
        <v>46369</v>
      </c>
      <c r="N38" s="12" t="str">
        <f t="shared" ca="1" si="3"/>
        <v>日</v>
      </c>
      <c r="O38" s="41">
        <f t="shared" si="3"/>
        <v>0</v>
      </c>
      <c r="P38" s="14">
        <f t="shared" si="4"/>
        <v>0</v>
      </c>
      <c r="Q38" s="24"/>
      <c r="R38" s="395"/>
      <c r="S38" s="396"/>
      <c r="T38" s="23"/>
      <c r="U38" s="24"/>
    </row>
    <row r="39" spans="1:21" ht="46.5" customHeight="1">
      <c r="A39">
        <v>349</v>
      </c>
      <c r="C39" s="11">
        <f t="shared" ca="1" si="6"/>
        <v>46370</v>
      </c>
      <c r="D39" s="12" t="str">
        <f t="shared" ca="1" si="5"/>
        <v>月</v>
      </c>
      <c r="E39" s="42"/>
      <c r="F39" s="23"/>
      <c r="G39" s="10"/>
      <c r="H39" s="406"/>
      <c r="I39" s="407"/>
      <c r="J39" s="14"/>
      <c r="K39" s="12"/>
      <c r="L39" s="32"/>
      <c r="M39" s="11">
        <f t="shared" ca="1" si="3"/>
        <v>46370</v>
      </c>
      <c r="N39" s="12" t="str">
        <f t="shared" ca="1" si="3"/>
        <v>月</v>
      </c>
      <c r="O39" s="41">
        <f t="shared" si="3"/>
        <v>0</v>
      </c>
      <c r="P39" s="14">
        <f t="shared" si="4"/>
        <v>0</v>
      </c>
      <c r="Q39" s="24"/>
      <c r="R39" s="395"/>
      <c r="S39" s="396"/>
      <c r="T39" s="23"/>
      <c r="U39" s="24"/>
    </row>
    <row r="40" spans="1:21" ht="46.5" customHeight="1">
      <c r="A40">
        <v>350</v>
      </c>
      <c r="C40" s="11">
        <f t="shared" ca="1" si="6"/>
        <v>46371</v>
      </c>
      <c r="D40" s="12" t="str">
        <f t="shared" ca="1" si="5"/>
        <v>火</v>
      </c>
      <c r="E40" s="42"/>
      <c r="F40" s="23"/>
      <c r="G40" s="12"/>
      <c r="H40" s="406"/>
      <c r="I40" s="407"/>
      <c r="J40" s="14"/>
      <c r="K40" s="12"/>
      <c r="L40" s="32"/>
      <c r="M40" s="11">
        <f t="shared" ca="1" si="3"/>
        <v>46371</v>
      </c>
      <c r="N40" s="12" t="str">
        <f t="shared" ca="1" si="3"/>
        <v>火</v>
      </c>
      <c r="O40" s="41">
        <f t="shared" si="3"/>
        <v>0</v>
      </c>
      <c r="P40" s="14">
        <f t="shared" si="4"/>
        <v>0</v>
      </c>
      <c r="Q40" s="24"/>
      <c r="R40" s="395"/>
      <c r="S40" s="396"/>
      <c r="T40" s="23"/>
      <c r="U40" s="24"/>
    </row>
    <row r="41" spans="1:21" ht="46.5" customHeight="1">
      <c r="A41">
        <v>351</v>
      </c>
      <c r="C41" s="11">
        <f t="shared" ca="1" si="6"/>
        <v>46372</v>
      </c>
      <c r="D41" s="12" t="str">
        <f t="shared" ca="1" si="5"/>
        <v>水</v>
      </c>
      <c r="E41" s="42"/>
      <c r="F41" s="23"/>
      <c r="G41" s="12"/>
      <c r="H41" s="406"/>
      <c r="I41" s="407"/>
      <c r="J41" s="14"/>
      <c r="K41" s="12"/>
      <c r="L41" s="32"/>
      <c r="M41" s="11">
        <f t="shared" ca="1" si="3"/>
        <v>46372</v>
      </c>
      <c r="N41" s="12" t="str">
        <f t="shared" ca="1" si="3"/>
        <v>水</v>
      </c>
      <c r="O41" s="41">
        <f t="shared" si="3"/>
        <v>0</v>
      </c>
      <c r="P41" s="14">
        <f t="shared" si="4"/>
        <v>0</v>
      </c>
      <c r="Q41" s="24"/>
      <c r="R41" s="395"/>
      <c r="S41" s="396"/>
      <c r="T41" s="23"/>
      <c r="U41" s="24"/>
    </row>
    <row r="42" spans="1:21" ht="46.5" customHeight="1">
      <c r="A42">
        <v>352</v>
      </c>
      <c r="C42" s="11">
        <f t="shared" ca="1" si="6"/>
        <v>46373</v>
      </c>
      <c r="D42" s="12" t="str">
        <f t="shared" ca="1" si="5"/>
        <v>木</v>
      </c>
      <c r="E42" s="42"/>
      <c r="F42" s="23"/>
      <c r="G42" s="12"/>
      <c r="H42" s="406"/>
      <c r="I42" s="407"/>
      <c r="J42" s="14"/>
      <c r="K42" s="12"/>
      <c r="L42" s="32"/>
      <c r="M42" s="11">
        <f t="shared" ca="1" si="3"/>
        <v>46373</v>
      </c>
      <c r="N42" s="12" t="str">
        <f t="shared" ca="1" si="3"/>
        <v>木</v>
      </c>
      <c r="O42" s="41">
        <f t="shared" si="3"/>
        <v>0</v>
      </c>
      <c r="P42" s="14">
        <f t="shared" si="4"/>
        <v>0</v>
      </c>
      <c r="Q42" s="24"/>
      <c r="R42" s="395"/>
      <c r="S42" s="396"/>
      <c r="T42" s="23"/>
      <c r="U42" s="24"/>
    </row>
    <row r="43" spans="1:21" ht="46.5" customHeight="1">
      <c r="A43">
        <v>353</v>
      </c>
      <c r="C43" s="11">
        <f t="shared" ca="1" si="6"/>
        <v>46374</v>
      </c>
      <c r="D43" s="12" t="str">
        <f t="shared" ca="1" si="5"/>
        <v>金</v>
      </c>
      <c r="E43" s="42"/>
      <c r="F43" s="23"/>
      <c r="G43" s="12"/>
      <c r="H43" s="406"/>
      <c r="I43" s="407"/>
      <c r="J43" s="14"/>
      <c r="K43" s="12"/>
      <c r="L43" s="32"/>
      <c r="M43" s="11">
        <f t="shared" ca="1" si="3"/>
        <v>46374</v>
      </c>
      <c r="N43" s="12" t="str">
        <f t="shared" ca="1" si="3"/>
        <v>金</v>
      </c>
      <c r="O43" s="41">
        <f t="shared" si="3"/>
        <v>0</v>
      </c>
      <c r="P43" s="14">
        <f t="shared" si="4"/>
        <v>0</v>
      </c>
      <c r="Q43" s="24"/>
      <c r="R43" s="395"/>
      <c r="S43" s="396"/>
      <c r="T43" s="23"/>
      <c r="U43" s="24"/>
    </row>
    <row r="44" spans="1:21" ht="46.5" customHeight="1">
      <c r="A44">
        <v>354</v>
      </c>
      <c r="C44" s="11">
        <f t="shared" ca="1" si="6"/>
        <v>46375</v>
      </c>
      <c r="D44" s="12" t="str">
        <f t="shared" ca="1" si="5"/>
        <v>土</v>
      </c>
      <c r="E44" s="42"/>
      <c r="F44" s="23"/>
      <c r="G44" s="12"/>
      <c r="H44" s="406"/>
      <c r="I44" s="407"/>
      <c r="J44" s="14"/>
      <c r="K44" s="12"/>
      <c r="L44" s="32"/>
      <c r="M44" s="11">
        <f t="shared" ca="1" si="3"/>
        <v>46375</v>
      </c>
      <c r="N44" s="12" t="str">
        <f t="shared" ca="1" si="3"/>
        <v>土</v>
      </c>
      <c r="O44" s="41">
        <f t="shared" si="3"/>
        <v>0</v>
      </c>
      <c r="P44" s="14">
        <f t="shared" si="4"/>
        <v>0</v>
      </c>
      <c r="Q44" s="24"/>
      <c r="R44" s="395"/>
      <c r="S44" s="396"/>
      <c r="T44" s="23"/>
      <c r="U44" s="24"/>
    </row>
    <row r="45" spans="1:21" ht="46.5" customHeight="1">
      <c r="A45">
        <v>355</v>
      </c>
      <c r="C45" s="11">
        <f t="shared" ca="1" si="6"/>
        <v>46376</v>
      </c>
      <c r="D45" s="12" t="str">
        <f t="shared" ca="1" si="5"/>
        <v>日</v>
      </c>
      <c r="E45" s="42"/>
      <c r="F45" s="23"/>
      <c r="G45" s="12"/>
      <c r="H45" s="406"/>
      <c r="I45" s="407"/>
      <c r="J45" s="14"/>
      <c r="K45" s="12"/>
      <c r="L45" s="32"/>
      <c r="M45" s="11">
        <f t="shared" ca="1" si="3"/>
        <v>46376</v>
      </c>
      <c r="N45" s="12" t="str">
        <f t="shared" ca="1" si="3"/>
        <v>日</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356</v>
      </c>
      <c r="C56" s="11">
        <f ca="1">1+C45</f>
        <v>46377</v>
      </c>
      <c r="D56" s="12" t="str">
        <f t="shared" ref="D56:D66" ca="1" si="7">IF(C56="","",TEXT(C56,"AAA"))</f>
        <v>月</v>
      </c>
      <c r="E56" s="42"/>
      <c r="F56" s="23"/>
      <c r="G56" s="12"/>
      <c r="H56" s="406"/>
      <c r="I56" s="407"/>
      <c r="J56" s="14"/>
      <c r="K56" s="12"/>
      <c r="L56" s="32"/>
      <c r="M56" s="11">
        <f t="shared" ref="M56:O66" ca="1" si="8">C56</f>
        <v>46377</v>
      </c>
      <c r="N56" s="12" t="str">
        <f t="shared" ca="1" si="8"/>
        <v>月</v>
      </c>
      <c r="O56" s="41">
        <f>E56</f>
        <v>0</v>
      </c>
      <c r="P56" s="14">
        <f t="shared" ref="P56:P66" si="9">F56</f>
        <v>0</v>
      </c>
      <c r="Q56" s="24"/>
      <c r="R56" s="395"/>
      <c r="S56" s="396"/>
      <c r="T56" s="23"/>
      <c r="U56" s="24"/>
    </row>
    <row r="57" spans="1:21" ht="46.5" customHeight="1">
      <c r="A57">
        <v>357</v>
      </c>
      <c r="C57" s="11">
        <f ca="1">1+C56</f>
        <v>46378</v>
      </c>
      <c r="D57" s="12" t="str">
        <f t="shared" ca="1" si="7"/>
        <v>火</v>
      </c>
      <c r="E57" s="42"/>
      <c r="F57" s="23"/>
      <c r="G57" s="12"/>
      <c r="H57" s="406"/>
      <c r="I57" s="407"/>
      <c r="J57" s="14"/>
      <c r="K57" s="12"/>
      <c r="L57" s="32"/>
      <c r="M57" s="11">
        <f t="shared" ca="1" si="8"/>
        <v>46378</v>
      </c>
      <c r="N57" s="12" t="str">
        <f t="shared" ca="1" si="8"/>
        <v>火</v>
      </c>
      <c r="O57" s="41">
        <f t="shared" si="8"/>
        <v>0</v>
      </c>
      <c r="P57" s="14">
        <f t="shared" si="9"/>
        <v>0</v>
      </c>
      <c r="Q57" s="24"/>
      <c r="R57" s="395"/>
      <c r="S57" s="396"/>
      <c r="T57" s="23"/>
      <c r="U57" s="24"/>
    </row>
    <row r="58" spans="1:21" ht="46.5" customHeight="1">
      <c r="A58">
        <v>358</v>
      </c>
      <c r="C58" s="11">
        <f t="shared" ref="C58:C65" ca="1" si="10">1+C57</f>
        <v>46379</v>
      </c>
      <c r="D58" s="12" t="str">
        <f t="shared" ca="1" si="7"/>
        <v>水</v>
      </c>
      <c r="E58" s="42"/>
      <c r="F58" s="23"/>
      <c r="G58" s="10"/>
      <c r="H58" s="406"/>
      <c r="I58" s="407"/>
      <c r="J58" s="14"/>
      <c r="K58" s="12"/>
      <c r="L58" s="32"/>
      <c r="M58" s="11">
        <f t="shared" ca="1" si="8"/>
        <v>46379</v>
      </c>
      <c r="N58" s="12" t="str">
        <f t="shared" ca="1" si="8"/>
        <v>水</v>
      </c>
      <c r="O58" s="41">
        <f t="shared" si="8"/>
        <v>0</v>
      </c>
      <c r="P58" s="14">
        <f t="shared" si="9"/>
        <v>0</v>
      </c>
      <c r="Q58" s="24"/>
      <c r="R58" s="395"/>
      <c r="S58" s="396"/>
      <c r="T58" s="23"/>
      <c r="U58" s="24"/>
    </row>
    <row r="59" spans="1:21" ht="46.5" customHeight="1">
      <c r="A59">
        <v>359</v>
      </c>
      <c r="C59" s="11">
        <f t="shared" ca="1" si="10"/>
        <v>46380</v>
      </c>
      <c r="D59" s="12" t="str">
        <f t="shared" ca="1" si="7"/>
        <v>木</v>
      </c>
      <c r="E59" s="42"/>
      <c r="F59" s="23"/>
      <c r="G59" s="10"/>
      <c r="H59" s="406"/>
      <c r="I59" s="407"/>
      <c r="J59" s="14"/>
      <c r="K59" s="12"/>
      <c r="L59" s="32"/>
      <c r="M59" s="11">
        <f t="shared" ca="1" si="8"/>
        <v>46380</v>
      </c>
      <c r="N59" s="12" t="str">
        <f t="shared" ca="1" si="8"/>
        <v>木</v>
      </c>
      <c r="O59" s="41">
        <f t="shared" si="8"/>
        <v>0</v>
      </c>
      <c r="P59" s="14">
        <f t="shared" si="9"/>
        <v>0</v>
      </c>
      <c r="Q59" s="24"/>
      <c r="R59" s="395"/>
      <c r="S59" s="396"/>
      <c r="T59" s="23"/>
      <c r="U59" s="24"/>
    </row>
    <row r="60" spans="1:21" ht="46.5" customHeight="1">
      <c r="A60">
        <v>360</v>
      </c>
      <c r="C60" s="11">
        <f t="shared" ca="1" si="10"/>
        <v>46381</v>
      </c>
      <c r="D60" s="12" t="str">
        <f t="shared" ca="1" si="7"/>
        <v>金</v>
      </c>
      <c r="E60" s="42"/>
      <c r="F60" s="23"/>
      <c r="G60" s="12"/>
      <c r="H60" s="406"/>
      <c r="I60" s="407"/>
      <c r="J60" s="14"/>
      <c r="K60" s="12"/>
      <c r="L60" s="32"/>
      <c r="M60" s="11">
        <f t="shared" ca="1" si="8"/>
        <v>46381</v>
      </c>
      <c r="N60" s="12" t="str">
        <f t="shared" ca="1" si="8"/>
        <v>金</v>
      </c>
      <c r="O60" s="41">
        <f t="shared" si="8"/>
        <v>0</v>
      </c>
      <c r="P60" s="14">
        <f t="shared" si="9"/>
        <v>0</v>
      </c>
      <c r="Q60" s="24"/>
      <c r="R60" s="395"/>
      <c r="S60" s="396"/>
      <c r="T60" s="23"/>
      <c r="U60" s="24"/>
    </row>
    <row r="61" spans="1:21" ht="46.5" customHeight="1">
      <c r="A61">
        <v>361</v>
      </c>
      <c r="C61" s="11">
        <f t="shared" ca="1" si="10"/>
        <v>46382</v>
      </c>
      <c r="D61" s="12" t="str">
        <f t="shared" ca="1" si="7"/>
        <v>土</v>
      </c>
      <c r="E61" s="42"/>
      <c r="F61" s="23"/>
      <c r="G61" s="12"/>
      <c r="H61" s="406"/>
      <c r="I61" s="407"/>
      <c r="J61" s="14"/>
      <c r="K61" s="12"/>
      <c r="L61" s="32"/>
      <c r="M61" s="11">
        <f t="shared" ca="1" si="8"/>
        <v>46382</v>
      </c>
      <c r="N61" s="12" t="str">
        <f t="shared" ca="1" si="8"/>
        <v>土</v>
      </c>
      <c r="O61" s="41">
        <f t="shared" si="8"/>
        <v>0</v>
      </c>
      <c r="P61" s="14">
        <f t="shared" si="9"/>
        <v>0</v>
      </c>
      <c r="Q61" s="24"/>
      <c r="R61" s="395"/>
      <c r="S61" s="396"/>
      <c r="T61" s="23"/>
      <c r="U61" s="24"/>
    </row>
    <row r="62" spans="1:21" ht="46.5" customHeight="1">
      <c r="A62">
        <v>362</v>
      </c>
      <c r="C62" s="11">
        <f t="shared" ca="1" si="10"/>
        <v>46383</v>
      </c>
      <c r="D62" s="12" t="str">
        <f t="shared" ca="1" si="7"/>
        <v>日</v>
      </c>
      <c r="E62" s="42"/>
      <c r="F62" s="23"/>
      <c r="G62" s="12"/>
      <c r="H62" s="406"/>
      <c r="I62" s="407"/>
      <c r="J62" s="14"/>
      <c r="K62" s="12"/>
      <c r="L62" s="32"/>
      <c r="M62" s="11">
        <f t="shared" ca="1" si="8"/>
        <v>46383</v>
      </c>
      <c r="N62" s="12" t="str">
        <f t="shared" ca="1" si="8"/>
        <v>日</v>
      </c>
      <c r="O62" s="41">
        <f t="shared" si="8"/>
        <v>0</v>
      </c>
      <c r="P62" s="14">
        <f t="shared" si="9"/>
        <v>0</v>
      </c>
      <c r="Q62" s="24"/>
      <c r="R62" s="395"/>
      <c r="S62" s="396"/>
      <c r="T62" s="23"/>
      <c r="U62" s="24"/>
    </row>
    <row r="63" spans="1:21" ht="46.5" customHeight="1">
      <c r="A63">
        <v>363</v>
      </c>
      <c r="C63" s="11">
        <f t="shared" ca="1" si="10"/>
        <v>46384</v>
      </c>
      <c r="D63" s="12" t="str">
        <f t="shared" ca="1" si="7"/>
        <v>月</v>
      </c>
      <c r="E63" s="42"/>
      <c r="F63" s="23"/>
      <c r="G63" s="12"/>
      <c r="H63" s="406"/>
      <c r="I63" s="407"/>
      <c r="J63" s="14"/>
      <c r="K63" s="12"/>
      <c r="L63" s="32"/>
      <c r="M63" s="11">
        <f t="shared" ca="1" si="8"/>
        <v>46384</v>
      </c>
      <c r="N63" s="12" t="str">
        <f t="shared" ca="1" si="8"/>
        <v>月</v>
      </c>
      <c r="O63" s="41">
        <f t="shared" si="8"/>
        <v>0</v>
      </c>
      <c r="P63" s="14">
        <f t="shared" si="9"/>
        <v>0</v>
      </c>
      <c r="Q63" s="24"/>
      <c r="R63" s="395"/>
      <c r="S63" s="396"/>
      <c r="T63" s="23"/>
      <c r="U63" s="24"/>
    </row>
    <row r="64" spans="1:21" ht="46.5" customHeight="1">
      <c r="A64">
        <v>364</v>
      </c>
      <c r="C64" s="11">
        <f t="shared" ca="1" si="10"/>
        <v>46385</v>
      </c>
      <c r="D64" s="12" t="str">
        <f t="shared" ca="1" si="7"/>
        <v>火</v>
      </c>
      <c r="E64" s="42"/>
      <c r="F64" s="23"/>
      <c r="G64" s="12"/>
      <c r="H64" s="406"/>
      <c r="I64" s="407"/>
      <c r="J64" s="14"/>
      <c r="K64" s="12"/>
      <c r="L64" s="32"/>
      <c r="M64" s="11">
        <f t="shared" ca="1" si="8"/>
        <v>46385</v>
      </c>
      <c r="N64" s="12" t="str">
        <f t="shared" ca="1" si="8"/>
        <v>火</v>
      </c>
      <c r="O64" s="41">
        <f t="shared" si="8"/>
        <v>0</v>
      </c>
      <c r="P64" s="14">
        <f t="shared" si="9"/>
        <v>0</v>
      </c>
      <c r="Q64" s="24"/>
      <c r="R64" s="395"/>
      <c r="S64" s="396"/>
      <c r="T64" s="23"/>
      <c r="U64" s="24"/>
    </row>
    <row r="65" spans="1:21" ht="46.5" customHeight="1">
      <c r="A65">
        <v>365</v>
      </c>
      <c r="C65" s="11">
        <f t="shared" ca="1" si="10"/>
        <v>46386</v>
      </c>
      <c r="D65" s="12" t="str">
        <f t="shared" ca="1" si="7"/>
        <v>水</v>
      </c>
      <c r="E65" s="42"/>
      <c r="F65" s="23"/>
      <c r="G65" s="12"/>
      <c r="H65" s="406"/>
      <c r="I65" s="407"/>
      <c r="J65" s="14"/>
      <c r="K65" s="12"/>
      <c r="L65" s="32"/>
      <c r="M65" s="11">
        <f t="shared" ca="1" si="8"/>
        <v>46386</v>
      </c>
      <c r="N65" s="12" t="str">
        <f t="shared" ca="1" si="8"/>
        <v>水</v>
      </c>
      <c r="O65" s="41">
        <f t="shared" si="8"/>
        <v>0</v>
      </c>
      <c r="P65" s="14">
        <f t="shared" si="9"/>
        <v>0</v>
      </c>
      <c r="Q65" s="24"/>
      <c r="R65" s="395"/>
      <c r="S65" s="396"/>
      <c r="T65" s="23"/>
      <c r="U65" s="24"/>
    </row>
    <row r="66" spans="1:21" ht="46.5" customHeight="1">
      <c r="A66">
        <v>366</v>
      </c>
      <c r="C66" s="11">
        <f ca="1">1+C65</f>
        <v>46387</v>
      </c>
      <c r="D66" s="12" t="str">
        <f t="shared" ca="1" si="7"/>
        <v>木</v>
      </c>
      <c r="E66" s="42"/>
      <c r="F66" s="23"/>
      <c r="G66" s="12"/>
      <c r="H66" s="406"/>
      <c r="I66" s="407"/>
      <c r="J66" s="14"/>
      <c r="K66" s="12"/>
      <c r="L66" s="32"/>
      <c r="M66" s="11">
        <f t="shared" ca="1" si="8"/>
        <v>46387</v>
      </c>
      <c r="N66" s="12" t="str">
        <f t="shared" ca="1" si="8"/>
        <v>木</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D00-000000000000}">
      <formula1>$X$5:$X$7</formula1>
    </dataValidation>
    <dataValidation type="list" allowBlank="1" showInputMessage="1" showErrorMessage="1" sqref="F16:F26 F36:F46 F56:F66 T16:T26 T56:T66 T36:T46" xr:uid="{00000000-0002-0000-0D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367</v>
      </c>
      <c r="C16" s="11">
        <f ca="1">VLOOKUP(ｶﾚﾝﾀﾞｰ!$QT$1,ｶﾚﾝﾀﾞｰ!$QS$5:$AGJ$45,13,FALSE)</f>
        <v>46388</v>
      </c>
      <c r="D16" s="12" t="str">
        <f ca="1">IF(C16="","",TEXT(C16,"AAA"))</f>
        <v>金</v>
      </c>
      <c r="E16" s="42"/>
      <c r="F16" s="23"/>
      <c r="G16" s="12"/>
      <c r="H16" s="406"/>
      <c r="I16" s="407"/>
      <c r="J16" s="14"/>
      <c r="K16" s="12"/>
      <c r="L16" s="32"/>
      <c r="M16" s="11">
        <f ca="1">C16</f>
        <v>46388</v>
      </c>
      <c r="N16" s="12" t="str">
        <f ca="1">D16</f>
        <v>金</v>
      </c>
      <c r="O16" s="41">
        <f>E16</f>
        <v>0</v>
      </c>
      <c r="P16" s="14">
        <f>F16</f>
        <v>0</v>
      </c>
      <c r="Q16" s="24"/>
      <c r="R16" s="395"/>
      <c r="S16" s="396"/>
      <c r="T16" s="23"/>
      <c r="U16" s="24"/>
    </row>
    <row r="17" spans="1:21" ht="46.5" customHeight="1">
      <c r="A17">
        <v>368</v>
      </c>
      <c r="C17" s="11">
        <f ca="1">1+C16</f>
        <v>46389</v>
      </c>
      <c r="D17" s="12" t="str">
        <f t="shared" ref="D17:D25" ca="1" si="0">IF(C17="","",TEXT(C17,"AAA"))</f>
        <v>土</v>
      </c>
      <c r="E17" s="42"/>
      <c r="F17" s="23"/>
      <c r="G17" s="12"/>
      <c r="H17" s="406"/>
      <c r="I17" s="407"/>
      <c r="J17" s="14"/>
      <c r="K17" s="12"/>
      <c r="L17" s="32"/>
      <c r="M17" s="11">
        <f t="shared" ref="M17:P26" ca="1" si="1">C17</f>
        <v>46389</v>
      </c>
      <c r="N17" s="12" t="str">
        <f t="shared" ca="1" si="1"/>
        <v>土</v>
      </c>
      <c r="O17" s="41">
        <f t="shared" si="1"/>
        <v>0</v>
      </c>
      <c r="P17" s="14">
        <f t="shared" si="1"/>
        <v>0</v>
      </c>
      <c r="Q17" s="24"/>
      <c r="R17" s="395"/>
      <c r="S17" s="396"/>
      <c r="T17" s="23"/>
      <c r="U17" s="24"/>
    </row>
    <row r="18" spans="1:21" ht="46.5" customHeight="1">
      <c r="A18">
        <v>369</v>
      </c>
      <c r="C18" s="11">
        <f t="shared" ref="C18:C24" ca="1" si="2">1+C17</f>
        <v>46390</v>
      </c>
      <c r="D18" s="12" t="str">
        <f t="shared" ca="1" si="0"/>
        <v>日</v>
      </c>
      <c r="E18" s="42"/>
      <c r="F18" s="23"/>
      <c r="G18" s="10"/>
      <c r="H18" s="406"/>
      <c r="I18" s="407"/>
      <c r="J18" s="14"/>
      <c r="K18" s="12"/>
      <c r="L18" s="32"/>
      <c r="M18" s="11">
        <f t="shared" ca="1" si="1"/>
        <v>46390</v>
      </c>
      <c r="N18" s="12" t="str">
        <f t="shared" ca="1" si="1"/>
        <v>日</v>
      </c>
      <c r="O18" s="41">
        <f t="shared" si="1"/>
        <v>0</v>
      </c>
      <c r="P18" s="14">
        <f t="shared" si="1"/>
        <v>0</v>
      </c>
      <c r="Q18" s="24"/>
      <c r="R18" s="395"/>
      <c r="S18" s="396"/>
      <c r="T18" s="23"/>
      <c r="U18" s="24"/>
    </row>
    <row r="19" spans="1:21" ht="46.5" customHeight="1">
      <c r="A19">
        <v>370</v>
      </c>
      <c r="C19" s="11">
        <f t="shared" ca="1" si="2"/>
        <v>46391</v>
      </c>
      <c r="D19" s="12" t="str">
        <f t="shared" ca="1" si="0"/>
        <v>月</v>
      </c>
      <c r="E19" s="42"/>
      <c r="F19" s="23"/>
      <c r="G19" s="10"/>
      <c r="H19" s="406"/>
      <c r="I19" s="407"/>
      <c r="J19" s="14"/>
      <c r="K19" s="12"/>
      <c r="L19" s="32"/>
      <c r="M19" s="11">
        <f t="shared" ca="1" si="1"/>
        <v>46391</v>
      </c>
      <c r="N19" s="12" t="str">
        <f t="shared" ca="1" si="1"/>
        <v>月</v>
      </c>
      <c r="O19" s="41">
        <f t="shared" si="1"/>
        <v>0</v>
      </c>
      <c r="P19" s="14">
        <f t="shared" si="1"/>
        <v>0</v>
      </c>
      <c r="Q19" s="24"/>
      <c r="R19" s="395"/>
      <c r="S19" s="396"/>
      <c r="T19" s="23"/>
      <c r="U19" s="24"/>
    </row>
    <row r="20" spans="1:21" ht="46.5" customHeight="1">
      <c r="A20">
        <v>371</v>
      </c>
      <c r="C20" s="11">
        <f t="shared" ca="1" si="2"/>
        <v>46392</v>
      </c>
      <c r="D20" s="12" t="str">
        <f t="shared" ca="1" si="0"/>
        <v>火</v>
      </c>
      <c r="E20" s="42"/>
      <c r="F20" s="23"/>
      <c r="G20" s="12"/>
      <c r="H20" s="406"/>
      <c r="I20" s="407"/>
      <c r="J20" s="14"/>
      <c r="K20" s="12"/>
      <c r="L20" s="32"/>
      <c r="M20" s="11">
        <f t="shared" ca="1" si="1"/>
        <v>46392</v>
      </c>
      <c r="N20" s="12" t="str">
        <f t="shared" ca="1" si="1"/>
        <v>火</v>
      </c>
      <c r="O20" s="41">
        <f t="shared" si="1"/>
        <v>0</v>
      </c>
      <c r="P20" s="14">
        <f t="shared" si="1"/>
        <v>0</v>
      </c>
      <c r="Q20" s="24"/>
      <c r="R20" s="395"/>
      <c r="S20" s="396"/>
      <c r="T20" s="23"/>
      <c r="U20" s="24"/>
    </row>
    <row r="21" spans="1:21" ht="46.5" customHeight="1">
      <c r="A21">
        <v>372</v>
      </c>
      <c r="C21" s="11">
        <f t="shared" ca="1" si="2"/>
        <v>46393</v>
      </c>
      <c r="D21" s="12" t="str">
        <f t="shared" ca="1" si="0"/>
        <v>水</v>
      </c>
      <c r="E21" s="42"/>
      <c r="F21" s="23"/>
      <c r="G21" s="12"/>
      <c r="H21" s="406"/>
      <c r="I21" s="407"/>
      <c r="J21" s="14"/>
      <c r="K21" s="12"/>
      <c r="L21" s="32"/>
      <c r="M21" s="11">
        <f t="shared" ca="1" si="1"/>
        <v>46393</v>
      </c>
      <c r="N21" s="12" t="str">
        <f t="shared" ca="1" si="1"/>
        <v>水</v>
      </c>
      <c r="O21" s="41">
        <f t="shared" si="1"/>
        <v>0</v>
      </c>
      <c r="P21" s="14">
        <f t="shared" si="1"/>
        <v>0</v>
      </c>
      <c r="Q21" s="24"/>
      <c r="R21" s="395"/>
      <c r="S21" s="396"/>
      <c r="T21" s="23"/>
      <c r="U21" s="24"/>
    </row>
    <row r="22" spans="1:21" ht="46.5" customHeight="1">
      <c r="A22">
        <v>373</v>
      </c>
      <c r="C22" s="11">
        <f t="shared" ca="1" si="2"/>
        <v>46394</v>
      </c>
      <c r="D22" s="12" t="str">
        <f t="shared" ca="1" si="0"/>
        <v>木</v>
      </c>
      <c r="E22" s="42"/>
      <c r="F22" s="23"/>
      <c r="G22" s="12"/>
      <c r="H22" s="406"/>
      <c r="I22" s="407"/>
      <c r="J22" s="14"/>
      <c r="K22" s="12"/>
      <c r="L22" s="32"/>
      <c r="M22" s="11">
        <f t="shared" ca="1" si="1"/>
        <v>46394</v>
      </c>
      <c r="N22" s="12" t="str">
        <f t="shared" ca="1" si="1"/>
        <v>木</v>
      </c>
      <c r="O22" s="41">
        <f t="shared" si="1"/>
        <v>0</v>
      </c>
      <c r="P22" s="14">
        <f t="shared" si="1"/>
        <v>0</v>
      </c>
      <c r="Q22" s="24"/>
      <c r="R22" s="395"/>
      <c r="S22" s="396"/>
      <c r="T22" s="23"/>
      <c r="U22" s="24"/>
    </row>
    <row r="23" spans="1:21" ht="46.5" customHeight="1">
      <c r="A23">
        <v>374</v>
      </c>
      <c r="C23" s="11">
        <f t="shared" ca="1" si="2"/>
        <v>46395</v>
      </c>
      <c r="D23" s="12" t="str">
        <f t="shared" ca="1" si="0"/>
        <v>金</v>
      </c>
      <c r="E23" s="42"/>
      <c r="F23" s="23"/>
      <c r="G23" s="12"/>
      <c r="H23" s="406"/>
      <c r="I23" s="407"/>
      <c r="J23" s="14"/>
      <c r="K23" s="12"/>
      <c r="L23" s="32"/>
      <c r="M23" s="11">
        <f t="shared" ca="1" si="1"/>
        <v>46395</v>
      </c>
      <c r="N23" s="12" t="str">
        <f t="shared" ca="1" si="1"/>
        <v>金</v>
      </c>
      <c r="O23" s="41">
        <f t="shared" si="1"/>
        <v>0</v>
      </c>
      <c r="P23" s="14">
        <f t="shared" si="1"/>
        <v>0</v>
      </c>
      <c r="Q23" s="24"/>
      <c r="R23" s="395"/>
      <c r="S23" s="396"/>
      <c r="T23" s="23"/>
      <c r="U23" s="24"/>
    </row>
    <row r="24" spans="1:21" ht="46.5" customHeight="1">
      <c r="A24">
        <v>375</v>
      </c>
      <c r="C24" s="11">
        <f t="shared" ca="1" si="2"/>
        <v>46396</v>
      </c>
      <c r="D24" s="12" t="str">
        <f t="shared" ca="1" si="0"/>
        <v>土</v>
      </c>
      <c r="E24" s="42"/>
      <c r="F24" s="23"/>
      <c r="G24" s="12"/>
      <c r="H24" s="406"/>
      <c r="I24" s="407"/>
      <c r="J24" s="14"/>
      <c r="K24" s="12"/>
      <c r="L24" s="32"/>
      <c r="M24" s="11">
        <f t="shared" ca="1" si="1"/>
        <v>46396</v>
      </c>
      <c r="N24" s="12" t="str">
        <f t="shared" ca="1" si="1"/>
        <v>土</v>
      </c>
      <c r="O24" s="41">
        <f t="shared" si="1"/>
        <v>0</v>
      </c>
      <c r="P24" s="14">
        <f t="shared" si="1"/>
        <v>0</v>
      </c>
      <c r="Q24" s="24"/>
      <c r="R24" s="395"/>
      <c r="S24" s="396"/>
      <c r="T24" s="23"/>
      <c r="U24" s="24"/>
    </row>
    <row r="25" spans="1:21" ht="46.5" customHeight="1">
      <c r="A25">
        <v>376</v>
      </c>
      <c r="C25" s="11">
        <f ca="1">1+C24</f>
        <v>46397</v>
      </c>
      <c r="D25" s="12" t="str">
        <f t="shared" ca="1" si="0"/>
        <v>日</v>
      </c>
      <c r="E25" s="42"/>
      <c r="F25" s="23"/>
      <c r="G25" s="12"/>
      <c r="H25" s="406"/>
      <c r="I25" s="407"/>
      <c r="J25" s="14"/>
      <c r="K25" s="12"/>
      <c r="L25" s="32"/>
      <c r="M25" s="11">
        <f t="shared" ca="1" si="1"/>
        <v>46397</v>
      </c>
      <c r="N25" s="12" t="str">
        <f t="shared" ca="1" si="1"/>
        <v>日</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377</v>
      </c>
      <c r="C36" s="11">
        <f ca="1">1+C25</f>
        <v>46398</v>
      </c>
      <c r="D36" s="12" t="str">
        <f ca="1">IF(C36="","",TEXT(C36,"AAA"))</f>
        <v>月</v>
      </c>
      <c r="E36" s="42"/>
      <c r="F36" s="23"/>
      <c r="G36" s="12"/>
      <c r="H36" s="406"/>
      <c r="I36" s="407"/>
      <c r="J36" s="14"/>
      <c r="K36" s="12"/>
      <c r="L36" s="32"/>
      <c r="M36" s="11">
        <f t="shared" ref="M36:O46" ca="1" si="3">C36</f>
        <v>46398</v>
      </c>
      <c r="N36" s="12" t="str">
        <f t="shared" ca="1" si="3"/>
        <v>月</v>
      </c>
      <c r="O36" s="41">
        <f>E36</f>
        <v>0</v>
      </c>
      <c r="P36" s="14">
        <f t="shared" ref="P36:P46" si="4">F36</f>
        <v>0</v>
      </c>
      <c r="Q36" s="24"/>
      <c r="R36" s="395"/>
      <c r="S36" s="396"/>
      <c r="T36" s="23"/>
      <c r="U36" s="24"/>
    </row>
    <row r="37" spans="1:21" ht="46.5" customHeight="1">
      <c r="A37">
        <v>378</v>
      </c>
      <c r="C37" s="11">
        <f ca="1">1+C36</f>
        <v>46399</v>
      </c>
      <c r="D37" s="12" t="str">
        <f t="shared" ref="D37:D45" ca="1" si="5">IF(C37="","",TEXT(C37,"AAA"))</f>
        <v>火</v>
      </c>
      <c r="E37" s="42"/>
      <c r="F37" s="23"/>
      <c r="G37" s="12"/>
      <c r="H37" s="406"/>
      <c r="I37" s="407"/>
      <c r="J37" s="14"/>
      <c r="K37" s="12"/>
      <c r="L37" s="32"/>
      <c r="M37" s="11">
        <f t="shared" ca="1" si="3"/>
        <v>46399</v>
      </c>
      <c r="N37" s="12" t="str">
        <f t="shared" ca="1" si="3"/>
        <v>火</v>
      </c>
      <c r="O37" s="41">
        <f t="shared" si="3"/>
        <v>0</v>
      </c>
      <c r="P37" s="14">
        <f t="shared" si="4"/>
        <v>0</v>
      </c>
      <c r="Q37" s="24"/>
      <c r="R37" s="395"/>
      <c r="S37" s="396"/>
      <c r="T37" s="23"/>
      <c r="U37" s="24"/>
    </row>
    <row r="38" spans="1:21" ht="46.5" customHeight="1">
      <c r="A38">
        <v>379</v>
      </c>
      <c r="C38" s="11">
        <f t="shared" ref="C38:C45" ca="1" si="6">1+C37</f>
        <v>46400</v>
      </c>
      <c r="D38" s="12" t="str">
        <f t="shared" ca="1" si="5"/>
        <v>水</v>
      </c>
      <c r="E38" s="42"/>
      <c r="F38" s="23"/>
      <c r="G38" s="10"/>
      <c r="H38" s="406"/>
      <c r="I38" s="407"/>
      <c r="J38" s="14"/>
      <c r="K38" s="12"/>
      <c r="L38" s="32"/>
      <c r="M38" s="11">
        <f t="shared" ca="1" si="3"/>
        <v>46400</v>
      </c>
      <c r="N38" s="12" t="str">
        <f t="shared" ca="1" si="3"/>
        <v>水</v>
      </c>
      <c r="O38" s="41">
        <f t="shared" si="3"/>
        <v>0</v>
      </c>
      <c r="P38" s="14">
        <f t="shared" si="4"/>
        <v>0</v>
      </c>
      <c r="Q38" s="24"/>
      <c r="R38" s="395"/>
      <c r="S38" s="396"/>
      <c r="T38" s="23"/>
      <c r="U38" s="24"/>
    </row>
    <row r="39" spans="1:21" ht="46.5" customHeight="1">
      <c r="A39">
        <v>380</v>
      </c>
      <c r="C39" s="11">
        <f t="shared" ca="1" si="6"/>
        <v>46401</v>
      </c>
      <c r="D39" s="12" t="str">
        <f t="shared" ca="1" si="5"/>
        <v>木</v>
      </c>
      <c r="E39" s="42"/>
      <c r="F39" s="23"/>
      <c r="G39" s="10"/>
      <c r="H39" s="406"/>
      <c r="I39" s="407"/>
      <c r="J39" s="14"/>
      <c r="K39" s="12"/>
      <c r="L39" s="32"/>
      <c r="M39" s="11">
        <f t="shared" ca="1" si="3"/>
        <v>46401</v>
      </c>
      <c r="N39" s="12" t="str">
        <f t="shared" ca="1" si="3"/>
        <v>木</v>
      </c>
      <c r="O39" s="41">
        <f t="shared" si="3"/>
        <v>0</v>
      </c>
      <c r="P39" s="14">
        <f t="shared" si="4"/>
        <v>0</v>
      </c>
      <c r="Q39" s="24"/>
      <c r="R39" s="395"/>
      <c r="S39" s="396"/>
      <c r="T39" s="23"/>
      <c r="U39" s="24"/>
    </row>
    <row r="40" spans="1:21" ht="46.5" customHeight="1">
      <c r="A40">
        <v>381</v>
      </c>
      <c r="C40" s="11">
        <f t="shared" ca="1" si="6"/>
        <v>46402</v>
      </c>
      <c r="D40" s="12" t="str">
        <f t="shared" ca="1" si="5"/>
        <v>金</v>
      </c>
      <c r="E40" s="42"/>
      <c r="F40" s="23"/>
      <c r="G40" s="12"/>
      <c r="H40" s="406"/>
      <c r="I40" s="407"/>
      <c r="J40" s="14"/>
      <c r="K40" s="12"/>
      <c r="L40" s="32"/>
      <c r="M40" s="11">
        <f t="shared" ca="1" si="3"/>
        <v>46402</v>
      </c>
      <c r="N40" s="12" t="str">
        <f t="shared" ca="1" si="3"/>
        <v>金</v>
      </c>
      <c r="O40" s="41">
        <f t="shared" si="3"/>
        <v>0</v>
      </c>
      <c r="P40" s="14">
        <f t="shared" si="4"/>
        <v>0</v>
      </c>
      <c r="Q40" s="24"/>
      <c r="R40" s="395"/>
      <c r="S40" s="396"/>
      <c r="T40" s="23"/>
      <c r="U40" s="24"/>
    </row>
    <row r="41" spans="1:21" ht="46.5" customHeight="1">
      <c r="A41">
        <v>382</v>
      </c>
      <c r="C41" s="11">
        <f t="shared" ca="1" si="6"/>
        <v>46403</v>
      </c>
      <c r="D41" s="12" t="str">
        <f t="shared" ca="1" si="5"/>
        <v>土</v>
      </c>
      <c r="E41" s="42"/>
      <c r="F41" s="23"/>
      <c r="G41" s="12"/>
      <c r="H41" s="406"/>
      <c r="I41" s="407"/>
      <c r="J41" s="14"/>
      <c r="K41" s="12"/>
      <c r="L41" s="32"/>
      <c r="M41" s="11">
        <f t="shared" ca="1" si="3"/>
        <v>46403</v>
      </c>
      <c r="N41" s="12" t="str">
        <f t="shared" ca="1" si="3"/>
        <v>土</v>
      </c>
      <c r="O41" s="41">
        <f t="shared" si="3"/>
        <v>0</v>
      </c>
      <c r="P41" s="14">
        <f t="shared" si="4"/>
        <v>0</v>
      </c>
      <c r="Q41" s="24"/>
      <c r="R41" s="395"/>
      <c r="S41" s="396"/>
      <c r="T41" s="23"/>
      <c r="U41" s="24"/>
    </row>
    <row r="42" spans="1:21" ht="46.5" customHeight="1">
      <c r="A42">
        <v>383</v>
      </c>
      <c r="C42" s="11">
        <f t="shared" ca="1" si="6"/>
        <v>46404</v>
      </c>
      <c r="D42" s="12" t="str">
        <f t="shared" ca="1" si="5"/>
        <v>日</v>
      </c>
      <c r="E42" s="42"/>
      <c r="F42" s="23"/>
      <c r="G42" s="12"/>
      <c r="H42" s="406"/>
      <c r="I42" s="407"/>
      <c r="J42" s="14"/>
      <c r="K42" s="12"/>
      <c r="L42" s="32"/>
      <c r="M42" s="11">
        <f t="shared" ca="1" si="3"/>
        <v>46404</v>
      </c>
      <c r="N42" s="12" t="str">
        <f t="shared" ca="1" si="3"/>
        <v>日</v>
      </c>
      <c r="O42" s="41">
        <f t="shared" si="3"/>
        <v>0</v>
      </c>
      <c r="P42" s="14">
        <f t="shared" si="4"/>
        <v>0</v>
      </c>
      <c r="Q42" s="24"/>
      <c r="R42" s="395"/>
      <c r="S42" s="396"/>
      <c r="T42" s="23"/>
      <c r="U42" s="24"/>
    </row>
    <row r="43" spans="1:21" ht="46.5" customHeight="1">
      <c r="A43">
        <v>384</v>
      </c>
      <c r="C43" s="11">
        <f t="shared" ca="1" si="6"/>
        <v>46405</v>
      </c>
      <c r="D43" s="12" t="str">
        <f t="shared" ca="1" si="5"/>
        <v>月</v>
      </c>
      <c r="E43" s="42"/>
      <c r="F43" s="23"/>
      <c r="G43" s="12"/>
      <c r="H43" s="406"/>
      <c r="I43" s="407"/>
      <c r="J43" s="14"/>
      <c r="K43" s="12"/>
      <c r="L43" s="32"/>
      <c r="M43" s="11">
        <f t="shared" ca="1" si="3"/>
        <v>46405</v>
      </c>
      <c r="N43" s="12" t="str">
        <f t="shared" ca="1" si="3"/>
        <v>月</v>
      </c>
      <c r="O43" s="41">
        <f t="shared" si="3"/>
        <v>0</v>
      </c>
      <c r="P43" s="14">
        <f t="shared" si="4"/>
        <v>0</v>
      </c>
      <c r="Q43" s="24"/>
      <c r="R43" s="395"/>
      <c r="S43" s="396"/>
      <c r="T43" s="23"/>
      <c r="U43" s="24"/>
    </row>
    <row r="44" spans="1:21" ht="46.5" customHeight="1">
      <c r="A44">
        <v>385</v>
      </c>
      <c r="C44" s="11">
        <f t="shared" ca="1" si="6"/>
        <v>46406</v>
      </c>
      <c r="D44" s="12" t="str">
        <f t="shared" ca="1" si="5"/>
        <v>火</v>
      </c>
      <c r="E44" s="42"/>
      <c r="F44" s="23"/>
      <c r="G44" s="12"/>
      <c r="H44" s="406"/>
      <c r="I44" s="407"/>
      <c r="J44" s="14"/>
      <c r="K44" s="12"/>
      <c r="L44" s="32"/>
      <c r="M44" s="11">
        <f t="shared" ca="1" si="3"/>
        <v>46406</v>
      </c>
      <c r="N44" s="12" t="str">
        <f t="shared" ca="1" si="3"/>
        <v>火</v>
      </c>
      <c r="O44" s="41">
        <f t="shared" si="3"/>
        <v>0</v>
      </c>
      <c r="P44" s="14">
        <f t="shared" si="4"/>
        <v>0</v>
      </c>
      <c r="Q44" s="24"/>
      <c r="R44" s="395"/>
      <c r="S44" s="396"/>
      <c r="T44" s="23"/>
      <c r="U44" s="24"/>
    </row>
    <row r="45" spans="1:21" ht="46.5" customHeight="1">
      <c r="A45">
        <v>386</v>
      </c>
      <c r="C45" s="11">
        <f t="shared" ca="1" si="6"/>
        <v>46407</v>
      </c>
      <c r="D45" s="12" t="str">
        <f t="shared" ca="1" si="5"/>
        <v>水</v>
      </c>
      <c r="E45" s="42"/>
      <c r="F45" s="23"/>
      <c r="G45" s="12"/>
      <c r="H45" s="406"/>
      <c r="I45" s="407"/>
      <c r="J45" s="14"/>
      <c r="K45" s="12"/>
      <c r="L45" s="32"/>
      <c r="M45" s="11">
        <f t="shared" ca="1" si="3"/>
        <v>46407</v>
      </c>
      <c r="N45" s="12" t="str">
        <f t="shared" ca="1" si="3"/>
        <v>水</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387</v>
      </c>
      <c r="C56" s="11">
        <f ca="1">1+C45</f>
        <v>46408</v>
      </c>
      <c r="D56" s="12" t="str">
        <f t="shared" ref="D56:D66" ca="1" si="7">IF(C56="","",TEXT(C56,"AAA"))</f>
        <v>木</v>
      </c>
      <c r="E56" s="42"/>
      <c r="F56" s="23"/>
      <c r="G56" s="12"/>
      <c r="H56" s="406"/>
      <c r="I56" s="407"/>
      <c r="J56" s="14"/>
      <c r="K56" s="12"/>
      <c r="L56" s="32"/>
      <c r="M56" s="11">
        <f t="shared" ref="M56:O66" ca="1" si="8">C56</f>
        <v>46408</v>
      </c>
      <c r="N56" s="12" t="str">
        <f t="shared" ca="1" si="8"/>
        <v>木</v>
      </c>
      <c r="O56" s="41">
        <f>E56</f>
        <v>0</v>
      </c>
      <c r="P56" s="14">
        <f t="shared" ref="P56:P66" si="9">F56</f>
        <v>0</v>
      </c>
      <c r="Q56" s="24"/>
      <c r="R56" s="395"/>
      <c r="S56" s="396"/>
      <c r="T56" s="23"/>
      <c r="U56" s="24"/>
    </row>
    <row r="57" spans="1:21" ht="46.5" customHeight="1">
      <c r="A57">
        <v>388</v>
      </c>
      <c r="C57" s="11">
        <f ca="1">1+C56</f>
        <v>46409</v>
      </c>
      <c r="D57" s="12" t="str">
        <f t="shared" ca="1" si="7"/>
        <v>金</v>
      </c>
      <c r="E57" s="42"/>
      <c r="F57" s="23"/>
      <c r="G57" s="12"/>
      <c r="H57" s="406"/>
      <c r="I57" s="407"/>
      <c r="J57" s="14"/>
      <c r="K57" s="12"/>
      <c r="L57" s="32"/>
      <c r="M57" s="11">
        <f t="shared" ca="1" si="8"/>
        <v>46409</v>
      </c>
      <c r="N57" s="12" t="str">
        <f t="shared" ca="1" si="8"/>
        <v>金</v>
      </c>
      <c r="O57" s="41">
        <f t="shared" si="8"/>
        <v>0</v>
      </c>
      <c r="P57" s="14">
        <f t="shared" si="9"/>
        <v>0</v>
      </c>
      <c r="Q57" s="24"/>
      <c r="R57" s="395"/>
      <c r="S57" s="396"/>
      <c r="T57" s="23"/>
      <c r="U57" s="24"/>
    </row>
    <row r="58" spans="1:21" ht="46.5" customHeight="1">
      <c r="A58">
        <v>389</v>
      </c>
      <c r="C58" s="11">
        <f t="shared" ref="C58:C65" ca="1" si="10">1+C57</f>
        <v>46410</v>
      </c>
      <c r="D58" s="12" t="str">
        <f t="shared" ca="1" si="7"/>
        <v>土</v>
      </c>
      <c r="E58" s="42"/>
      <c r="F58" s="23"/>
      <c r="G58" s="10"/>
      <c r="H58" s="406"/>
      <c r="I58" s="407"/>
      <c r="J58" s="14"/>
      <c r="K58" s="12"/>
      <c r="L58" s="32"/>
      <c r="M58" s="11">
        <f t="shared" ca="1" si="8"/>
        <v>46410</v>
      </c>
      <c r="N58" s="12" t="str">
        <f t="shared" ca="1" si="8"/>
        <v>土</v>
      </c>
      <c r="O58" s="41">
        <f t="shared" si="8"/>
        <v>0</v>
      </c>
      <c r="P58" s="14">
        <f t="shared" si="9"/>
        <v>0</v>
      </c>
      <c r="Q58" s="24"/>
      <c r="R58" s="395"/>
      <c r="S58" s="396"/>
      <c r="T58" s="23"/>
      <c r="U58" s="24"/>
    </row>
    <row r="59" spans="1:21" ht="46.5" customHeight="1">
      <c r="A59">
        <v>390</v>
      </c>
      <c r="C59" s="11">
        <f t="shared" ca="1" si="10"/>
        <v>46411</v>
      </c>
      <c r="D59" s="12" t="str">
        <f t="shared" ca="1" si="7"/>
        <v>日</v>
      </c>
      <c r="E59" s="42"/>
      <c r="F59" s="23"/>
      <c r="G59" s="10"/>
      <c r="H59" s="406"/>
      <c r="I59" s="407"/>
      <c r="J59" s="14"/>
      <c r="K59" s="12"/>
      <c r="L59" s="32"/>
      <c r="M59" s="11">
        <f t="shared" ca="1" si="8"/>
        <v>46411</v>
      </c>
      <c r="N59" s="12" t="str">
        <f t="shared" ca="1" si="8"/>
        <v>日</v>
      </c>
      <c r="O59" s="41">
        <f t="shared" si="8"/>
        <v>0</v>
      </c>
      <c r="P59" s="14">
        <f t="shared" si="9"/>
        <v>0</v>
      </c>
      <c r="Q59" s="24"/>
      <c r="R59" s="395"/>
      <c r="S59" s="396"/>
      <c r="T59" s="23"/>
      <c r="U59" s="24"/>
    </row>
    <row r="60" spans="1:21" ht="46.5" customHeight="1">
      <c r="A60">
        <v>391</v>
      </c>
      <c r="C60" s="11">
        <f t="shared" ca="1" si="10"/>
        <v>46412</v>
      </c>
      <c r="D60" s="12" t="str">
        <f t="shared" ca="1" si="7"/>
        <v>月</v>
      </c>
      <c r="E60" s="42"/>
      <c r="F60" s="23"/>
      <c r="G60" s="12"/>
      <c r="H60" s="406"/>
      <c r="I60" s="407"/>
      <c r="J60" s="14"/>
      <c r="K60" s="12"/>
      <c r="L60" s="32"/>
      <c r="M60" s="11">
        <f t="shared" ca="1" si="8"/>
        <v>46412</v>
      </c>
      <c r="N60" s="12" t="str">
        <f t="shared" ca="1" si="8"/>
        <v>月</v>
      </c>
      <c r="O60" s="41">
        <f t="shared" si="8"/>
        <v>0</v>
      </c>
      <c r="P60" s="14">
        <f t="shared" si="9"/>
        <v>0</v>
      </c>
      <c r="Q60" s="24"/>
      <c r="R60" s="395"/>
      <c r="S60" s="396"/>
      <c r="T60" s="23"/>
      <c r="U60" s="24"/>
    </row>
    <row r="61" spans="1:21" ht="46.5" customHeight="1">
      <c r="A61">
        <v>392</v>
      </c>
      <c r="C61" s="11">
        <f t="shared" ca="1" si="10"/>
        <v>46413</v>
      </c>
      <c r="D61" s="12" t="str">
        <f t="shared" ca="1" si="7"/>
        <v>火</v>
      </c>
      <c r="E61" s="42"/>
      <c r="F61" s="23"/>
      <c r="G61" s="12"/>
      <c r="H61" s="406"/>
      <c r="I61" s="407"/>
      <c r="J61" s="14"/>
      <c r="K61" s="12"/>
      <c r="L61" s="32"/>
      <c r="M61" s="11">
        <f t="shared" ca="1" si="8"/>
        <v>46413</v>
      </c>
      <c r="N61" s="12" t="str">
        <f t="shared" ca="1" si="8"/>
        <v>火</v>
      </c>
      <c r="O61" s="41">
        <f t="shared" si="8"/>
        <v>0</v>
      </c>
      <c r="P61" s="14">
        <f t="shared" si="9"/>
        <v>0</v>
      </c>
      <c r="Q61" s="24"/>
      <c r="R61" s="395"/>
      <c r="S61" s="396"/>
      <c r="T61" s="23"/>
      <c r="U61" s="24"/>
    </row>
    <row r="62" spans="1:21" ht="46.5" customHeight="1">
      <c r="A62">
        <v>393</v>
      </c>
      <c r="C62" s="11">
        <f t="shared" ca="1" si="10"/>
        <v>46414</v>
      </c>
      <c r="D62" s="12" t="str">
        <f t="shared" ca="1" si="7"/>
        <v>水</v>
      </c>
      <c r="E62" s="42"/>
      <c r="F62" s="23"/>
      <c r="G62" s="12"/>
      <c r="H62" s="406"/>
      <c r="I62" s="407"/>
      <c r="J62" s="14"/>
      <c r="K62" s="12"/>
      <c r="L62" s="32"/>
      <c r="M62" s="11">
        <f t="shared" ca="1" si="8"/>
        <v>46414</v>
      </c>
      <c r="N62" s="12" t="str">
        <f t="shared" ca="1" si="8"/>
        <v>水</v>
      </c>
      <c r="O62" s="41">
        <f t="shared" si="8"/>
        <v>0</v>
      </c>
      <c r="P62" s="14">
        <f t="shared" si="9"/>
        <v>0</v>
      </c>
      <c r="Q62" s="24"/>
      <c r="R62" s="395"/>
      <c r="S62" s="396"/>
      <c r="T62" s="23"/>
      <c r="U62" s="24"/>
    </row>
    <row r="63" spans="1:21" ht="46.5" customHeight="1">
      <c r="A63">
        <v>394</v>
      </c>
      <c r="C63" s="11">
        <f t="shared" ca="1" si="10"/>
        <v>46415</v>
      </c>
      <c r="D63" s="12" t="str">
        <f t="shared" ca="1" si="7"/>
        <v>木</v>
      </c>
      <c r="E63" s="42"/>
      <c r="F63" s="23"/>
      <c r="G63" s="12"/>
      <c r="H63" s="406"/>
      <c r="I63" s="407"/>
      <c r="J63" s="14"/>
      <c r="K63" s="12"/>
      <c r="L63" s="32"/>
      <c r="M63" s="11">
        <f t="shared" ca="1" si="8"/>
        <v>46415</v>
      </c>
      <c r="N63" s="12" t="str">
        <f t="shared" ca="1" si="8"/>
        <v>木</v>
      </c>
      <c r="O63" s="41">
        <f t="shared" si="8"/>
        <v>0</v>
      </c>
      <c r="P63" s="14">
        <f t="shared" si="9"/>
        <v>0</v>
      </c>
      <c r="Q63" s="24"/>
      <c r="R63" s="395"/>
      <c r="S63" s="396"/>
      <c r="T63" s="23"/>
      <c r="U63" s="24"/>
    </row>
    <row r="64" spans="1:21" ht="46.5" customHeight="1">
      <c r="A64">
        <v>395</v>
      </c>
      <c r="C64" s="11">
        <f t="shared" ca="1" si="10"/>
        <v>46416</v>
      </c>
      <c r="D64" s="12" t="str">
        <f t="shared" ca="1" si="7"/>
        <v>金</v>
      </c>
      <c r="E64" s="42"/>
      <c r="F64" s="23"/>
      <c r="G64" s="12"/>
      <c r="H64" s="406"/>
      <c r="I64" s="407"/>
      <c r="J64" s="14"/>
      <c r="K64" s="12"/>
      <c r="L64" s="32"/>
      <c r="M64" s="11">
        <f t="shared" ca="1" si="8"/>
        <v>46416</v>
      </c>
      <c r="N64" s="12" t="str">
        <f t="shared" ca="1" si="8"/>
        <v>金</v>
      </c>
      <c r="O64" s="41">
        <f t="shared" si="8"/>
        <v>0</v>
      </c>
      <c r="P64" s="14">
        <f t="shared" si="9"/>
        <v>0</v>
      </c>
      <c r="Q64" s="24"/>
      <c r="R64" s="395"/>
      <c r="S64" s="396"/>
      <c r="T64" s="23"/>
      <c r="U64" s="24"/>
    </row>
    <row r="65" spans="1:21" ht="46.5" customHeight="1">
      <c r="A65">
        <v>396</v>
      </c>
      <c r="C65" s="11">
        <f t="shared" ca="1" si="10"/>
        <v>46417</v>
      </c>
      <c r="D65" s="12" t="str">
        <f t="shared" ca="1" si="7"/>
        <v>土</v>
      </c>
      <c r="E65" s="42"/>
      <c r="F65" s="23"/>
      <c r="G65" s="12"/>
      <c r="H65" s="406"/>
      <c r="I65" s="407"/>
      <c r="J65" s="14"/>
      <c r="K65" s="12"/>
      <c r="L65" s="32"/>
      <c r="M65" s="11">
        <f t="shared" ca="1" si="8"/>
        <v>46417</v>
      </c>
      <c r="N65" s="12" t="str">
        <f t="shared" ca="1" si="8"/>
        <v>土</v>
      </c>
      <c r="O65" s="41">
        <f t="shared" si="8"/>
        <v>0</v>
      </c>
      <c r="P65" s="14">
        <f t="shared" si="9"/>
        <v>0</v>
      </c>
      <c r="Q65" s="24"/>
      <c r="R65" s="395"/>
      <c r="S65" s="396"/>
      <c r="T65" s="23"/>
      <c r="U65" s="24"/>
    </row>
    <row r="66" spans="1:21" ht="46.5" customHeight="1">
      <c r="A66">
        <v>397</v>
      </c>
      <c r="C66" s="11">
        <f ca="1">1+C65</f>
        <v>46418</v>
      </c>
      <c r="D66" s="12" t="str">
        <f t="shared" ca="1" si="7"/>
        <v>日</v>
      </c>
      <c r="E66" s="42"/>
      <c r="F66" s="23"/>
      <c r="G66" s="12"/>
      <c r="H66" s="406"/>
      <c r="I66" s="407"/>
      <c r="J66" s="14"/>
      <c r="K66" s="12"/>
      <c r="L66" s="32"/>
      <c r="M66" s="11">
        <f t="shared" ca="1" si="8"/>
        <v>46418</v>
      </c>
      <c r="N66" s="12" t="str">
        <f t="shared" ca="1" si="8"/>
        <v>日</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E00-000000000000}">
      <formula1>$X$5:$X$7</formula1>
    </dataValidation>
    <dataValidation type="list" allowBlank="1" showInputMessage="1" showErrorMessage="1" sqref="F16:F26 F36:F46 F56:F66 T16:T26 T56:T66 T36:T46" xr:uid="{00000000-0002-0000-0E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398</v>
      </c>
      <c r="C16" s="11">
        <f ca="1">VLOOKUP(ｶﾚﾝﾀﾞｰ!$QT$1,ｶﾚﾝﾀﾞｰ!$QS$5:$AGJ$45,14,FALSE)</f>
        <v>46419</v>
      </c>
      <c r="D16" s="12" t="str">
        <f ca="1">IF(C16="","",TEXT(C16,"AAA"))</f>
        <v>月</v>
      </c>
      <c r="E16" s="42"/>
      <c r="F16" s="23"/>
      <c r="G16" s="12"/>
      <c r="H16" s="406"/>
      <c r="I16" s="407"/>
      <c r="J16" s="14"/>
      <c r="K16" s="12"/>
      <c r="L16" s="32"/>
      <c r="M16" s="11">
        <f ca="1">C16</f>
        <v>46419</v>
      </c>
      <c r="N16" s="12" t="str">
        <f ca="1">D16</f>
        <v>月</v>
      </c>
      <c r="O16" s="41">
        <f>E16</f>
        <v>0</v>
      </c>
      <c r="P16" s="14">
        <f>F16</f>
        <v>0</v>
      </c>
      <c r="Q16" s="24"/>
      <c r="R16" s="395"/>
      <c r="S16" s="396"/>
      <c r="T16" s="23"/>
      <c r="U16" s="24"/>
    </row>
    <row r="17" spans="1:21" ht="46.5" customHeight="1">
      <c r="A17">
        <v>399</v>
      </c>
      <c r="C17" s="11">
        <f ca="1">1+C16</f>
        <v>46420</v>
      </c>
      <c r="D17" s="12" t="str">
        <f t="shared" ref="D17:D25" ca="1" si="0">IF(C17="","",TEXT(C17,"AAA"))</f>
        <v>火</v>
      </c>
      <c r="E17" s="42"/>
      <c r="F17" s="23"/>
      <c r="G17" s="12"/>
      <c r="H17" s="406"/>
      <c r="I17" s="407"/>
      <c r="J17" s="14"/>
      <c r="K17" s="12"/>
      <c r="L17" s="32"/>
      <c r="M17" s="11">
        <f t="shared" ref="M17:P26" ca="1" si="1">C17</f>
        <v>46420</v>
      </c>
      <c r="N17" s="12" t="str">
        <f t="shared" ca="1" si="1"/>
        <v>火</v>
      </c>
      <c r="O17" s="41">
        <f t="shared" si="1"/>
        <v>0</v>
      </c>
      <c r="P17" s="14">
        <f t="shared" si="1"/>
        <v>0</v>
      </c>
      <c r="Q17" s="24"/>
      <c r="R17" s="395"/>
      <c r="S17" s="396"/>
      <c r="T17" s="23"/>
      <c r="U17" s="24"/>
    </row>
    <row r="18" spans="1:21" ht="46.5" customHeight="1">
      <c r="A18">
        <v>400</v>
      </c>
      <c r="C18" s="11">
        <f t="shared" ref="C18:C24" ca="1" si="2">1+C17</f>
        <v>46421</v>
      </c>
      <c r="D18" s="12" t="str">
        <f t="shared" ca="1" si="0"/>
        <v>水</v>
      </c>
      <c r="E18" s="42"/>
      <c r="F18" s="23"/>
      <c r="G18" s="10"/>
      <c r="H18" s="406"/>
      <c r="I18" s="407"/>
      <c r="J18" s="14"/>
      <c r="K18" s="12"/>
      <c r="L18" s="32"/>
      <c r="M18" s="11">
        <f t="shared" ca="1" si="1"/>
        <v>46421</v>
      </c>
      <c r="N18" s="12" t="str">
        <f t="shared" ca="1" si="1"/>
        <v>水</v>
      </c>
      <c r="O18" s="41">
        <f t="shared" si="1"/>
        <v>0</v>
      </c>
      <c r="P18" s="14">
        <f t="shared" si="1"/>
        <v>0</v>
      </c>
      <c r="Q18" s="24"/>
      <c r="R18" s="395"/>
      <c r="S18" s="396"/>
      <c r="T18" s="23"/>
      <c r="U18" s="24"/>
    </row>
    <row r="19" spans="1:21" ht="46.5" customHeight="1">
      <c r="A19">
        <v>401</v>
      </c>
      <c r="C19" s="11">
        <f t="shared" ca="1" si="2"/>
        <v>46422</v>
      </c>
      <c r="D19" s="12" t="str">
        <f t="shared" ca="1" si="0"/>
        <v>木</v>
      </c>
      <c r="E19" s="42"/>
      <c r="F19" s="23"/>
      <c r="G19" s="10"/>
      <c r="H19" s="406"/>
      <c r="I19" s="407"/>
      <c r="J19" s="14"/>
      <c r="K19" s="12"/>
      <c r="L19" s="32"/>
      <c r="M19" s="11">
        <f t="shared" ca="1" si="1"/>
        <v>46422</v>
      </c>
      <c r="N19" s="12" t="str">
        <f t="shared" ca="1" si="1"/>
        <v>木</v>
      </c>
      <c r="O19" s="41">
        <f t="shared" si="1"/>
        <v>0</v>
      </c>
      <c r="P19" s="14">
        <f t="shared" si="1"/>
        <v>0</v>
      </c>
      <c r="Q19" s="24"/>
      <c r="R19" s="395"/>
      <c r="S19" s="396"/>
      <c r="T19" s="23"/>
      <c r="U19" s="24"/>
    </row>
    <row r="20" spans="1:21" ht="46.5" customHeight="1">
      <c r="A20">
        <v>402</v>
      </c>
      <c r="C20" s="11">
        <f t="shared" ca="1" si="2"/>
        <v>46423</v>
      </c>
      <c r="D20" s="12" t="str">
        <f t="shared" ca="1" si="0"/>
        <v>金</v>
      </c>
      <c r="E20" s="42"/>
      <c r="F20" s="23"/>
      <c r="G20" s="12"/>
      <c r="H20" s="406"/>
      <c r="I20" s="407"/>
      <c r="J20" s="14"/>
      <c r="K20" s="12"/>
      <c r="L20" s="32"/>
      <c r="M20" s="11">
        <f t="shared" ca="1" si="1"/>
        <v>46423</v>
      </c>
      <c r="N20" s="12" t="str">
        <f t="shared" ca="1" si="1"/>
        <v>金</v>
      </c>
      <c r="O20" s="41">
        <f t="shared" si="1"/>
        <v>0</v>
      </c>
      <c r="P20" s="14">
        <f t="shared" si="1"/>
        <v>0</v>
      </c>
      <c r="Q20" s="24"/>
      <c r="R20" s="395"/>
      <c r="S20" s="396"/>
      <c r="T20" s="23"/>
      <c r="U20" s="24"/>
    </row>
    <row r="21" spans="1:21" ht="46.5" customHeight="1">
      <c r="A21">
        <v>403</v>
      </c>
      <c r="C21" s="11">
        <f t="shared" ca="1" si="2"/>
        <v>46424</v>
      </c>
      <c r="D21" s="12" t="str">
        <f t="shared" ca="1" si="0"/>
        <v>土</v>
      </c>
      <c r="E21" s="42"/>
      <c r="F21" s="23"/>
      <c r="G21" s="12"/>
      <c r="H21" s="406"/>
      <c r="I21" s="407"/>
      <c r="J21" s="14"/>
      <c r="K21" s="12"/>
      <c r="L21" s="32"/>
      <c r="M21" s="11">
        <f t="shared" ca="1" si="1"/>
        <v>46424</v>
      </c>
      <c r="N21" s="12" t="str">
        <f t="shared" ca="1" si="1"/>
        <v>土</v>
      </c>
      <c r="O21" s="41">
        <f t="shared" si="1"/>
        <v>0</v>
      </c>
      <c r="P21" s="14">
        <f t="shared" si="1"/>
        <v>0</v>
      </c>
      <c r="Q21" s="24"/>
      <c r="R21" s="395"/>
      <c r="S21" s="396"/>
      <c r="T21" s="23"/>
      <c r="U21" s="24"/>
    </row>
    <row r="22" spans="1:21" ht="46.5" customHeight="1">
      <c r="A22">
        <v>404</v>
      </c>
      <c r="C22" s="11">
        <f t="shared" ca="1" si="2"/>
        <v>46425</v>
      </c>
      <c r="D22" s="12" t="str">
        <f t="shared" ca="1" si="0"/>
        <v>日</v>
      </c>
      <c r="E22" s="42"/>
      <c r="F22" s="23"/>
      <c r="G22" s="12"/>
      <c r="H22" s="406"/>
      <c r="I22" s="407"/>
      <c r="J22" s="14"/>
      <c r="K22" s="12"/>
      <c r="L22" s="32"/>
      <c r="M22" s="11">
        <f t="shared" ca="1" si="1"/>
        <v>46425</v>
      </c>
      <c r="N22" s="12" t="str">
        <f t="shared" ca="1" si="1"/>
        <v>日</v>
      </c>
      <c r="O22" s="41">
        <f t="shared" si="1"/>
        <v>0</v>
      </c>
      <c r="P22" s="14">
        <f t="shared" si="1"/>
        <v>0</v>
      </c>
      <c r="Q22" s="24"/>
      <c r="R22" s="395"/>
      <c r="S22" s="396"/>
      <c r="T22" s="23"/>
      <c r="U22" s="24"/>
    </row>
    <row r="23" spans="1:21" ht="46.5" customHeight="1">
      <c r="A23">
        <v>405</v>
      </c>
      <c r="C23" s="11">
        <f t="shared" ca="1" si="2"/>
        <v>46426</v>
      </c>
      <c r="D23" s="12" t="str">
        <f t="shared" ca="1" si="0"/>
        <v>月</v>
      </c>
      <c r="E23" s="42"/>
      <c r="F23" s="23"/>
      <c r="G23" s="12"/>
      <c r="H23" s="406"/>
      <c r="I23" s="407"/>
      <c r="J23" s="14"/>
      <c r="K23" s="12"/>
      <c r="L23" s="32"/>
      <c r="M23" s="11">
        <f t="shared" ca="1" si="1"/>
        <v>46426</v>
      </c>
      <c r="N23" s="12" t="str">
        <f t="shared" ca="1" si="1"/>
        <v>月</v>
      </c>
      <c r="O23" s="41">
        <f t="shared" si="1"/>
        <v>0</v>
      </c>
      <c r="P23" s="14">
        <f t="shared" si="1"/>
        <v>0</v>
      </c>
      <c r="Q23" s="24"/>
      <c r="R23" s="395"/>
      <c r="S23" s="396"/>
      <c r="T23" s="23"/>
      <c r="U23" s="24"/>
    </row>
    <row r="24" spans="1:21" ht="46.5" customHeight="1">
      <c r="A24">
        <v>406</v>
      </c>
      <c r="C24" s="11">
        <f t="shared" ca="1" si="2"/>
        <v>46427</v>
      </c>
      <c r="D24" s="12" t="str">
        <f t="shared" ca="1" si="0"/>
        <v>火</v>
      </c>
      <c r="E24" s="42"/>
      <c r="F24" s="23"/>
      <c r="G24" s="12"/>
      <c r="H24" s="406"/>
      <c r="I24" s="407"/>
      <c r="J24" s="14"/>
      <c r="K24" s="12"/>
      <c r="L24" s="32"/>
      <c r="M24" s="11">
        <f t="shared" ca="1" si="1"/>
        <v>46427</v>
      </c>
      <c r="N24" s="12" t="str">
        <f t="shared" ca="1" si="1"/>
        <v>火</v>
      </c>
      <c r="O24" s="41">
        <f t="shared" si="1"/>
        <v>0</v>
      </c>
      <c r="P24" s="14">
        <f t="shared" si="1"/>
        <v>0</v>
      </c>
      <c r="Q24" s="24"/>
      <c r="R24" s="395"/>
      <c r="S24" s="396"/>
      <c r="T24" s="23"/>
      <c r="U24" s="24"/>
    </row>
    <row r="25" spans="1:21" ht="46.5" customHeight="1">
      <c r="A25">
        <v>407</v>
      </c>
      <c r="C25" s="11">
        <f ca="1">1+C24</f>
        <v>46428</v>
      </c>
      <c r="D25" s="12" t="str">
        <f t="shared" ca="1" si="0"/>
        <v>水</v>
      </c>
      <c r="E25" s="42"/>
      <c r="F25" s="23"/>
      <c r="G25" s="12"/>
      <c r="H25" s="406"/>
      <c r="I25" s="407"/>
      <c r="J25" s="14"/>
      <c r="K25" s="12"/>
      <c r="L25" s="32"/>
      <c r="M25" s="11">
        <f t="shared" ca="1" si="1"/>
        <v>46428</v>
      </c>
      <c r="N25" s="12" t="str">
        <f t="shared" ca="1" si="1"/>
        <v>水</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408</v>
      </c>
      <c r="C36" s="11">
        <f ca="1">1+C25</f>
        <v>46429</v>
      </c>
      <c r="D36" s="12" t="str">
        <f ca="1">IF(C36="","",TEXT(C36,"AAA"))</f>
        <v>木</v>
      </c>
      <c r="E36" s="42"/>
      <c r="F36" s="23"/>
      <c r="G36" s="12"/>
      <c r="H36" s="406"/>
      <c r="I36" s="407"/>
      <c r="J36" s="14"/>
      <c r="K36" s="12"/>
      <c r="L36" s="32"/>
      <c r="M36" s="11">
        <f t="shared" ref="M36:O46" ca="1" si="3">C36</f>
        <v>46429</v>
      </c>
      <c r="N36" s="12" t="str">
        <f t="shared" ca="1" si="3"/>
        <v>木</v>
      </c>
      <c r="O36" s="41">
        <f>E36</f>
        <v>0</v>
      </c>
      <c r="P36" s="14">
        <f t="shared" ref="P36:P46" si="4">F36</f>
        <v>0</v>
      </c>
      <c r="Q36" s="24"/>
      <c r="R36" s="395"/>
      <c r="S36" s="396"/>
      <c r="T36" s="23"/>
      <c r="U36" s="24"/>
    </row>
    <row r="37" spans="1:21" ht="46.5" customHeight="1">
      <c r="A37">
        <v>409</v>
      </c>
      <c r="C37" s="11">
        <f ca="1">1+C36</f>
        <v>46430</v>
      </c>
      <c r="D37" s="12" t="str">
        <f t="shared" ref="D37:D45" ca="1" si="5">IF(C37="","",TEXT(C37,"AAA"))</f>
        <v>金</v>
      </c>
      <c r="E37" s="42"/>
      <c r="F37" s="23"/>
      <c r="G37" s="12"/>
      <c r="H37" s="406"/>
      <c r="I37" s="407"/>
      <c r="J37" s="14"/>
      <c r="K37" s="12"/>
      <c r="L37" s="32"/>
      <c r="M37" s="11">
        <f t="shared" ca="1" si="3"/>
        <v>46430</v>
      </c>
      <c r="N37" s="12" t="str">
        <f t="shared" ca="1" si="3"/>
        <v>金</v>
      </c>
      <c r="O37" s="41">
        <f t="shared" si="3"/>
        <v>0</v>
      </c>
      <c r="P37" s="14">
        <f t="shared" si="4"/>
        <v>0</v>
      </c>
      <c r="Q37" s="24"/>
      <c r="R37" s="395"/>
      <c r="S37" s="396"/>
      <c r="T37" s="23"/>
      <c r="U37" s="24"/>
    </row>
    <row r="38" spans="1:21" ht="46.5" customHeight="1">
      <c r="A38">
        <v>410</v>
      </c>
      <c r="C38" s="11">
        <f t="shared" ref="C38:C45" ca="1" si="6">1+C37</f>
        <v>46431</v>
      </c>
      <c r="D38" s="12" t="str">
        <f t="shared" ca="1" si="5"/>
        <v>土</v>
      </c>
      <c r="E38" s="42"/>
      <c r="F38" s="23"/>
      <c r="G38" s="10"/>
      <c r="H38" s="406"/>
      <c r="I38" s="407"/>
      <c r="J38" s="14"/>
      <c r="K38" s="12"/>
      <c r="L38" s="32"/>
      <c r="M38" s="11">
        <f t="shared" ca="1" si="3"/>
        <v>46431</v>
      </c>
      <c r="N38" s="12" t="str">
        <f t="shared" ca="1" si="3"/>
        <v>土</v>
      </c>
      <c r="O38" s="41">
        <f t="shared" si="3"/>
        <v>0</v>
      </c>
      <c r="P38" s="14">
        <f t="shared" si="4"/>
        <v>0</v>
      </c>
      <c r="Q38" s="24"/>
      <c r="R38" s="395"/>
      <c r="S38" s="396"/>
      <c r="T38" s="23"/>
      <c r="U38" s="24"/>
    </row>
    <row r="39" spans="1:21" ht="46.5" customHeight="1">
      <c r="A39">
        <v>411</v>
      </c>
      <c r="C39" s="11">
        <f t="shared" ca="1" si="6"/>
        <v>46432</v>
      </c>
      <c r="D39" s="12" t="str">
        <f t="shared" ca="1" si="5"/>
        <v>日</v>
      </c>
      <c r="E39" s="42"/>
      <c r="F39" s="23"/>
      <c r="G39" s="10"/>
      <c r="H39" s="406"/>
      <c r="I39" s="407"/>
      <c r="J39" s="14"/>
      <c r="K39" s="12"/>
      <c r="L39" s="32"/>
      <c r="M39" s="11">
        <f t="shared" ca="1" si="3"/>
        <v>46432</v>
      </c>
      <c r="N39" s="12" t="str">
        <f t="shared" ca="1" si="3"/>
        <v>日</v>
      </c>
      <c r="O39" s="41">
        <f t="shared" si="3"/>
        <v>0</v>
      </c>
      <c r="P39" s="14">
        <f t="shared" si="4"/>
        <v>0</v>
      </c>
      <c r="Q39" s="24"/>
      <c r="R39" s="395"/>
      <c r="S39" s="396"/>
      <c r="T39" s="23"/>
      <c r="U39" s="24"/>
    </row>
    <row r="40" spans="1:21" ht="46.5" customHeight="1">
      <c r="A40">
        <v>412</v>
      </c>
      <c r="C40" s="11">
        <f t="shared" ca="1" si="6"/>
        <v>46433</v>
      </c>
      <c r="D40" s="12" t="str">
        <f t="shared" ca="1" si="5"/>
        <v>月</v>
      </c>
      <c r="E40" s="42"/>
      <c r="F40" s="23"/>
      <c r="G40" s="12"/>
      <c r="H40" s="406"/>
      <c r="I40" s="407"/>
      <c r="J40" s="14"/>
      <c r="K40" s="12"/>
      <c r="L40" s="32"/>
      <c r="M40" s="11">
        <f t="shared" ca="1" si="3"/>
        <v>46433</v>
      </c>
      <c r="N40" s="12" t="str">
        <f t="shared" ca="1" si="3"/>
        <v>月</v>
      </c>
      <c r="O40" s="41">
        <f t="shared" si="3"/>
        <v>0</v>
      </c>
      <c r="P40" s="14">
        <f t="shared" si="4"/>
        <v>0</v>
      </c>
      <c r="Q40" s="24"/>
      <c r="R40" s="395"/>
      <c r="S40" s="396"/>
      <c r="T40" s="23"/>
      <c r="U40" s="24"/>
    </row>
    <row r="41" spans="1:21" ht="46.5" customHeight="1">
      <c r="A41">
        <v>413</v>
      </c>
      <c r="C41" s="11">
        <f t="shared" ca="1" si="6"/>
        <v>46434</v>
      </c>
      <c r="D41" s="12" t="str">
        <f t="shared" ca="1" si="5"/>
        <v>火</v>
      </c>
      <c r="E41" s="42"/>
      <c r="F41" s="23"/>
      <c r="G41" s="12"/>
      <c r="H41" s="406"/>
      <c r="I41" s="407"/>
      <c r="J41" s="14"/>
      <c r="K41" s="12"/>
      <c r="L41" s="32"/>
      <c r="M41" s="11">
        <f t="shared" ca="1" si="3"/>
        <v>46434</v>
      </c>
      <c r="N41" s="12" t="str">
        <f t="shared" ca="1" si="3"/>
        <v>火</v>
      </c>
      <c r="O41" s="41">
        <f t="shared" si="3"/>
        <v>0</v>
      </c>
      <c r="P41" s="14">
        <f t="shared" si="4"/>
        <v>0</v>
      </c>
      <c r="Q41" s="24"/>
      <c r="R41" s="395"/>
      <c r="S41" s="396"/>
      <c r="T41" s="23"/>
      <c r="U41" s="24"/>
    </row>
    <row r="42" spans="1:21" ht="46.5" customHeight="1">
      <c r="A42">
        <v>414</v>
      </c>
      <c r="C42" s="11">
        <f t="shared" ca="1" si="6"/>
        <v>46435</v>
      </c>
      <c r="D42" s="12" t="str">
        <f t="shared" ca="1" si="5"/>
        <v>水</v>
      </c>
      <c r="E42" s="42"/>
      <c r="F42" s="23"/>
      <c r="G42" s="12"/>
      <c r="H42" s="406"/>
      <c r="I42" s="407"/>
      <c r="J42" s="14"/>
      <c r="K42" s="12"/>
      <c r="L42" s="32"/>
      <c r="M42" s="11">
        <f t="shared" ca="1" si="3"/>
        <v>46435</v>
      </c>
      <c r="N42" s="12" t="str">
        <f t="shared" ca="1" si="3"/>
        <v>水</v>
      </c>
      <c r="O42" s="41">
        <f t="shared" si="3"/>
        <v>0</v>
      </c>
      <c r="P42" s="14">
        <f t="shared" si="4"/>
        <v>0</v>
      </c>
      <c r="Q42" s="24"/>
      <c r="R42" s="395"/>
      <c r="S42" s="396"/>
      <c r="T42" s="23"/>
      <c r="U42" s="24"/>
    </row>
    <row r="43" spans="1:21" ht="46.5" customHeight="1">
      <c r="A43">
        <v>415</v>
      </c>
      <c r="C43" s="11">
        <f t="shared" ca="1" si="6"/>
        <v>46436</v>
      </c>
      <c r="D43" s="12" t="str">
        <f t="shared" ca="1" si="5"/>
        <v>木</v>
      </c>
      <c r="E43" s="42"/>
      <c r="F43" s="23"/>
      <c r="G43" s="12"/>
      <c r="H43" s="406"/>
      <c r="I43" s="407"/>
      <c r="J43" s="14"/>
      <c r="K43" s="12"/>
      <c r="L43" s="32"/>
      <c r="M43" s="11">
        <f t="shared" ca="1" si="3"/>
        <v>46436</v>
      </c>
      <c r="N43" s="12" t="str">
        <f t="shared" ca="1" si="3"/>
        <v>木</v>
      </c>
      <c r="O43" s="41">
        <f t="shared" si="3"/>
        <v>0</v>
      </c>
      <c r="P43" s="14">
        <f t="shared" si="4"/>
        <v>0</v>
      </c>
      <c r="Q43" s="24"/>
      <c r="R43" s="395"/>
      <c r="S43" s="396"/>
      <c r="T43" s="23"/>
      <c r="U43" s="24"/>
    </row>
    <row r="44" spans="1:21" ht="46.5" customHeight="1">
      <c r="A44">
        <v>416</v>
      </c>
      <c r="C44" s="11">
        <f t="shared" ca="1" si="6"/>
        <v>46437</v>
      </c>
      <c r="D44" s="12" t="str">
        <f t="shared" ca="1" si="5"/>
        <v>金</v>
      </c>
      <c r="E44" s="42"/>
      <c r="F44" s="23"/>
      <c r="G44" s="12"/>
      <c r="H44" s="406"/>
      <c r="I44" s="407"/>
      <c r="J44" s="14"/>
      <c r="K44" s="12"/>
      <c r="L44" s="32"/>
      <c r="M44" s="11">
        <f t="shared" ca="1" si="3"/>
        <v>46437</v>
      </c>
      <c r="N44" s="12" t="str">
        <f t="shared" ca="1" si="3"/>
        <v>金</v>
      </c>
      <c r="O44" s="41">
        <f t="shared" si="3"/>
        <v>0</v>
      </c>
      <c r="P44" s="14">
        <f t="shared" si="4"/>
        <v>0</v>
      </c>
      <c r="Q44" s="24"/>
      <c r="R44" s="395"/>
      <c r="S44" s="396"/>
      <c r="T44" s="23"/>
      <c r="U44" s="24"/>
    </row>
    <row r="45" spans="1:21" ht="46.5" customHeight="1">
      <c r="A45">
        <v>417</v>
      </c>
      <c r="C45" s="11">
        <f t="shared" ca="1" si="6"/>
        <v>46438</v>
      </c>
      <c r="D45" s="12" t="str">
        <f t="shared" ca="1" si="5"/>
        <v>土</v>
      </c>
      <c r="E45" s="42"/>
      <c r="F45" s="23"/>
      <c r="G45" s="12"/>
      <c r="H45" s="406"/>
      <c r="I45" s="407"/>
      <c r="J45" s="14"/>
      <c r="K45" s="12"/>
      <c r="L45" s="32"/>
      <c r="M45" s="11">
        <f t="shared" ca="1" si="3"/>
        <v>46438</v>
      </c>
      <c r="N45" s="12" t="str">
        <f t="shared" ca="1" si="3"/>
        <v>土</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418</v>
      </c>
      <c r="C56" s="11">
        <f ca="1">1+C45</f>
        <v>46439</v>
      </c>
      <c r="D56" s="12" t="str">
        <f t="shared" ref="D56:D66" ca="1" si="7">IF(C56="","",TEXT(C56,"AAA"))</f>
        <v>日</v>
      </c>
      <c r="E56" s="42"/>
      <c r="F56" s="23"/>
      <c r="G56" s="12"/>
      <c r="H56" s="406"/>
      <c r="I56" s="407"/>
      <c r="J56" s="14"/>
      <c r="K56" s="12"/>
      <c r="L56" s="32"/>
      <c r="M56" s="11">
        <f t="shared" ref="M56:O66" ca="1" si="8">C56</f>
        <v>46439</v>
      </c>
      <c r="N56" s="12" t="str">
        <f t="shared" ca="1" si="8"/>
        <v>日</v>
      </c>
      <c r="O56" s="41">
        <f>E56</f>
        <v>0</v>
      </c>
      <c r="P56" s="14">
        <f t="shared" ref="P56:P66" si="9">F56</f>
        <v>0</v>
      </c>
      <c r="Q56" s="24"/>
      <c r="R56" s="395"/>
      <c r="S56" s="396"/>
      <c r="T56" s="23"/>
      <c r="U56" s="24"/>
    </row>
    <row r="57" spans="1:21" ht="46.5" customHeight="1">
      <c r="A57">
        <v>419</v>
      </c>
      <c r="C57" s="11">
        <f ca="1">1+C56</f>
        <v>46440</v>
      </c>
      <c r="D57" s="12" t="str">
        <f t="shared" ca="1" si="7"/>
        <v>月</v>
      </c>
      <c r="E57" s="42"/>
      <c r="F57" s="23"/>
      <c r="G57" s="12"/>
      <c r="H57" s="406"/>
      <c r="I57" s="407"/>
      <c r="J57" s="14"/>
      <c r="K57" s="12"/>
      <c r="L57" s="32"/>
      <c r="M57" s="11">
        <f t="shared" ca="1" si="8"/>
        <v>46440</v>
      </c>
      <c r="N57" s="12" t="str">
        <f t="shared" ca="1" si="8"/>
        <v>月</v>
      </c>
      <c r="O57" s="41">
        <f t="shared" si="8"/>
        <v>0</v>
      </c>
      <c r="P57" s="14">
        <f t="shared" si="9"/>
        <v>0</v>
      </c>
      <c r="Q57" s="24"/>
      <c r="R57" s="395"/>
      <c r="S57" s="396"/>
      <c r="T57" s="23"/>
      <c r="U57" s="24"/>
    </row>
    <row r="58" spans="1:21" ht="46.5" customHeight="1">
      <c r="A58">
        <v>420</v>
      </c>
      <c r="C58" s="11">
        <f t="shared" ref="C58:C63" ca="1" si="10">1+C57</f>
        <v>46441</v>
      </c>
      <c r="D58" s="12" t="str">
        <f t="shared" ca="1" si="7"/>
        <v>火</v>
      </c>
      <c r="E58" s="42"/>
      <c r="F58" s="23"/>
      <c r="G58" s="10"/>
      <c r="H58" s="406"/>
      <c r="I58" s="407"/>
      <c r="J58" s="14"/>
      <c r="K58" s="12"/>
      <c r="L58" s="32"/>
      <c r="M58" s="11">
        <f t="shared" ca="1" si="8"/>
        <v>46441</v>
      </c>
      <c r="N58" s="12" t="str">
        <f t="shared" ca="1" si="8"/>
        <v>火</v>
      </c>
      <c r="O58" s="41">
        <f t="shared" si="8"/>
        <v>0</v>
      </c>
      <c r="P58" s="14">
        <f t="shared" si="9"/>
        <v>0</v>
      </c>
      <c r="Q58" s="24"/>
      <c r="R58" s="395"/>
      <c r="S58" s="396"/>
      <c r="T58" s="23"/>
      <c r="U58" s="24"/>
    </row>
    <row r="59" spans="1:21" ht="46.5" customHeight="1">
      <c r="A59">
        <v>421</v>
      </c>
      <c r="C59" s="11">
        <f t="shared" ca="1" si="10"/>
        <v>46442</v>
      </c>
      <c r="D59" s="12" t="str">
        <f t="shared" ca="1" si="7"/>
        <v>水</v>
      </c>
      <c r="E59" s="42"/>
      <c r="F59" s="23"/>
      <c r="G59" s="10"/>
      <c r="H59" s="406"/>
      <c r="I59" s="407"/>
      <c r="J59" s="14"/>
      <c r="K59" s="12"/>
      <c r="L59" s="32"/>
      <c r="M59" s="11">
        <f t="shared" ca="1" si="8"/>
        <v>46442</v>
      </c>
      <c r="N59" s="12" t="str">
        <f t="shared" ca="1" si="8"/>
        <v>水</v>
      </c>
      <c r="O59" s="41">
        <f t="shared" si="8"/>
        <v>0</v>
      </c>
      <c r="P59" s="14">
        <f t="shared" si="9"/>
        <v>0</v>
      </c>
      <c r="Q59" s="24"/>
      <c r="R59" s="395"/>
      <c r="S59" s="396"/>
      <c r="T59" s="23"/>
      <c r="U59" s="24"/>
    </row>
    <row r="60" spans="1:21" ht="46.5" customHeight="1">
      <c r="A60">
        <v>422</v>
      </c>
      <c r="C60" s="11">
        <f t="shared" ca="1" si="10"/>
        <v>46443</v>
      </c>
      <c r="D60" s="12" t="str">
        <f t="shared" ca="1" si="7"/>
        <v>木</v>
      </c>
      <c r="E60" s="42"/>
      <c r="F60" s="23"/>
      <c r="G60" s="12"/>
      <c r="H60" s="406"/>
      <c r="I60" s="407"/>
      <c r="J60" s="14"/>
      <c r="K60" s="12"/>
      <c r="L60" s="32"/>
      <c r="M60" s="11">
        <f t="shared" ca="1" si="8"/>
        <v>46443</v>
      </c>
      <c r="N60" s="12" t="str">
        <f t="shared" ca="1" si="8"/>
        <v>木</v>
      </c>
      <c r="O60" s="41">
        <f t="shared" si="8"/>
        <v>0</v>
      </c>
      <c r="P60" s="14">
        <f t="shared" si="9"/>
        <v>0</v>
      </c>
      <c r="Q60" s="24"/>
      <c r="R60" s="395"/>
      <c r="S60" s="396"/>
      <c r="T60" s="23"/>
      <c r="U60" s="24"/>
    </row>
    <row r="61" spans="1:21" ht="46.5" customHeight="1">
      <c r="A61">
        <v>423</v>
      </c>
      <c r="C61" s="11">
        <f t="shared" ca="1" si="10"/>
        <v>46444</v>
      </c>
      <c r="D61" s="12" t="str">
        <f t="shared" ca="1" si="7"/>
        <v>金</v>
      </c>
      <c r="E61" s="42"/>
      <c r="F61" s="23"/>
      <c r="G61" s="12"/>
      <c r="H61" s="406"/>
      <c r="I61" s="407"/>
      <c r="J61" s="14"/>
      <c r="K61" s="12"/>
      <c r="L61" s="32"/>
      <c r="M61" s="11">
        <f t="shared" ca="1" si="8"/>
        <v>46444</v>
      </c>
      <c r="N61" s="12" t="str">
        <f t="shared" ca="1" si="8"/>
        <v>金</v>
      </c>
      <c r="O61" s="41">
        <f t="shared" si="8"/>
        <v>0</v>
      </c>
      <c r="P61" s="14">
        <f t="shared" si="9"/>
        <v>0</v>
      </c>
      <c r="Q61" s="24"/>
      <c r="R61" s="395"/>
      <c r="S61" s="396"/>
      <c r="T61" s="23"/>
      <c r="U61" s="24"/>
    </row>
    <row r="62" spans="1:21" ht="46.5" customHeight="1">
      <c r="A62">
        <v>424</v>
      </c>
      <c r="C62" s="11">
        <f t="shared" ca="1" si="10"/>
        <v>46445</v>
      </c>
      <c r="D62" s="12" t="str">
        <f t="shared" ca="1" si="7"/>
        <v>土</v>
      </c>
      <c r="E62" s="42"/>
      <c r="F62" s="23"/>
      <c r="G62" s="12"/>
      <c r="H62" s="406"/>
      <c r="I62" s="407"/>
      <c r="J62" s="14"/>
      <c r="K62" s="12"/>
      <c r="L62" s="32"/>
      <c r="M62" s="11">
        <f t="shared" ca="1" si="8"/>
        <v>46445</v>
      </c>
      <c r="N62" s="12" t="str">
        <f t="shared" ca="1" si="8"/>
        <v>土</v>
      </c>
      <c r="O62" s="41">
        <f t="shared" si="8"/>
        <v>0</v>
      </c>
      <c r="P62" s="14">
        <f t="shared" si="9"/>
        <v>0</v>
      </c>
      <c r="Q62" s="24"/>
      <c r="R62" s="395"/>
      <c r="S62" s="396"/>
      <c r="T62" s="23"/>
      <c r="U62" s="24"/>
    </row>
    <row r="63" spans="1:21" ht="46.5" customHeight="1">
      <c r="A63">
        <v>425</v>
      </c>
      <c r="C63" s="11">
        <f t="shared" ca="1" si="10"/>
        <v>46446</v>
      </c>
      <c r="D63" s="12" t="str">
        <f t="shared" ca="1" si="7"/>
        <v>日</v>
      </c>
      <c r="E63" s="42"/>
      <c r="F63" s="23"/>
      <c r="G63" s="12"/>
      <c r="H63" s="406"/>
      <c r="I63" s="407"/>
      <c r="J63" s="14"/>
      <c r="K63" s="12"/>
      <c r="L63" s="32"/>
      <c r="M63" s="11">
        <f t="shared" ca="1" si="8"/>
        <v>46446</v>
      </c>
      <c r="N63" s="12" t="str">
        <f t="shared" ca="1" si="8"/>
        <v>日</v>
      </c>
      <c r="O63" s="41">
        <f t="shared" si="8"/>
        <v>0</v>
      </c>
      <c r="P63" s="14">
        <f t="shared" si="9"/>
        <v>0</v>
      </c>
      <c r="Q63" s="24"/>
      <c r="R63" s="395"/>
      <c r="S63" s="396"/>
      <c r="T63" s="23"/>
      <c r="U63" s="24"/>
    </row>
    <row r="64" spans="1:21" ht="46.5" customHeight="1">
      <c r="A64">
        <v>426</v>
      </c>
      <c r="C64" s="11" t="str">
        <f ca="1">IF(TEXT(VLOOKUP(ｶﾚﾝﾀﾞｰ!$QT$1,ｶﾚﾝﾀﾞｰ!$QS$5:$AGJ$45,42,FALSE),"mm")="03","",VLOOKUP(ｶﾚﾝﾀﾞｰ!$QT$1,ｶﾚﾝﾀﾞｰ!$QS$5:$AGJ$45,42,FALSE))</f>
        <v/>
      </c>
      <c r="D64" s="12" t="str">
        <f ca="1">IF(C64="","",TEXT(C64,"AAA"))</f>
        <v/>
      </c>
      <c r="E64" s="42"/>
      <c r="F64" s="23"/>
      <c r="G64" s="12"/>
      <c r="H64" s="406"/>
      <c r="I64" s="407"/>
      <c r="J64" s="14"/>
      <c r="K64" s="12"/>
      <c r="L64" s="32"/>
      <c r="M64" s="11" t="str">
        <f t="shared" ca="1" si="8"/>
        <v/>
      </c>
      <c r="N64" s="12" t="str">
        <f t="shared" ca="1" si="8"/>
        <v/>
      </c>
      <c r="O64" s="41">
        <f t="shared" si="8"/>
        <v>0</v>
      </c>
      <c r="P64" s="14">
        <f t="shared" si="9"/>
        <v>0</v>
      </c>
      <c r="Q64" s="24"/>
      <c r="R64" s="395"/>
      <c r="S64" s="396"/>
      <c r="T64" s="23"/>
      <c r="U64" s="24"/>
    </row>
    <row r="65" spans="3:21" ht="46.5" customHeight="1">
      <c r="C65" s="11"/>
      <c r="D65" s="12" t="str">
        <f t="shared" si="7"/>
        <v/>
      </c>
      <c r="E65" s="42"/>
      <c r="F65" s="23"/>
      <c r="G65" s="12"/>
      <c r="H65" s="406"/>
      <c r="I65" s="407"/>
      <c r="J65" s="14"/>
      <c r="K65" s="12"/>
      <c r="L65" s="32"/>
      <c r="M65" s="11">
        <f t="shared" si="8"/>
        <v>0</v>
      </c>
      <c r="N65" s="12" t="str">
        <f t="shared" si="8"/>
        <v/>
      </c>
      <c r="O65" s="41">
        <f t="shared" si="8"/>
        <v>0</v>
      </c>
      <c r="P65" s="14">
        <f t="shared" si="9"/>
        <v>0</v>
      </c>
      <c r="Q65" s="24"/>
      <c r="R65" s="395"/>
      <c r="S65" s="396"/>
      <c r="T65" s="23"/>
      <c r="U65" s="24"/>
    </row>
    <row r="66" spans="3:21" ht="46.5" customHeight="1">
      <c r="C66" s="11"/>
      <c r="D66" s="12" t="str">
        <f t="shared" si="7"/>
        <v/>
      </c>
      <c r="E66" s="42"/>
      <c r="F66" s="23"/>
      <c r="G66" s="12"/>
      <c r="H66" s="406"/>
      <c r="I66" s="407"/>
      <c r="J66" s="14"/>
      <c r="K66" s="12"/>
      <c r="L66" s="32"/>
      <c r="M66" s="11">
        <f t="shared" si="8"/>
        <v>0</v>
      </c>
      <c r="N66" s="12" t="str">
        <f t="shared" si="8"/>
        <v/>
      </c>
      <c r="O66" s="41">
        <f t="shared" si="8"/>
        <v>0</v>
      </c>
      <c r="P66" s="14">
        <f t="shared" si="9"/>
        <v>0</v>
      </c>
      <c r="Q66" s="24"/>
      <c r="R66" s="395"/>
      <c r="S66" s="396"/>
      <c r="T66" s="23"/>
      <c r="U66" s="24"/>
    </row>
    <row r="67" spans="3:21" ht="25.5" customHeight="1">
      <c r="C67" s="69" t="s">
        <v>53</v>
      </c>
      <c r="D67" s="69"/>
      <c r="E67" s="69"/>
      <c r="F67" s="69"/>
      <c r="G67" s="69"/>
      <c r="H67" s="69"/>
      <c r="I67" s="69"/>
      <c r="J67" s="69"/>
      <c r="K67" s="69"/>
      <c r="L67" s="69"/>
      <c r="M67" s="69" t="s">
        <v>53</v>
      </c>
      <c r="N67" s="69"/>
      <c r="O67" s="69"/>
      <c r="P67" s="69"/>
      <c r="Q67" s="69"/>
      <c r="R67" s="69"/>
      <c r="S67" s="69"/>
      <c r="T67" s="69"/>
      <c r="U67" s="69"/>
    </row>
    <row r="68" spans="3:21">
      <c r="C68" s="13"/>
      <c r="M68" s="13"/>
    </row>
    <row r="69" spans="3:21" ht="14.25">
      <c r="C69" s="8" t="s">
        <v>23</v>
      </c>
      <c r="M69" s="8" t="s">
        <v>23</v>
      </c>
    </row>
    <row r="70" spans="3:21" ht="22.5" customHeight="1">
      <c r="C70" s="30"/>
      <c r="D70" s="28"/>
      <c r="E70" s="28"/>
      <c r="F70" s="28"/>
      <c r="G70" s="28"/>
      <c r="H70" s="28"/>
      <c r="I70" s="28"/>
      <c r="J70" s="28"/>
      <c r="K70" s="28"/>
      <c r="L70" s="33"/>
      <c r="M70" s="30"/>
      <c r="N70" s="28"/>
      <c r="O70" s="28"/>
      <c r="P70" s="28"/>
      <c r="Q70" s="28"/>
      <c r="R70" s="28"/>
      <c r="S70" s="28"/>
      <c r="T70" s="28"/>
      <c r="U70" s="28"/>
    </row>
    <row r="71" spans="3:21" ht="22.5" customHeight="1">
      <c r="C71" s="31"/>
      <c r="D71" s="29"/>
      <c r="E71" s="29"/>
      <c r="F71" s="29"/>
      <c r="G71" s="29"/>
      <c r="H71" s="29"/>
      <c r="I71" s="29"/>
      <c r="J71" s="29"/>
      <c r="K71" s="29"/>
      <c r="L71" s="33"/>
      <c r="M71" s="31"/>
      <c r="N71" s="29"/>
      <c r="O71" s="29"/>
      <c r="P71" s="29"/>
      <c r="Q71" s="29"/>
      <c r="R71" s="29"/>
      <c r="S71" s="29"/>
      <c r="T71" s="29"/>
      <c r="U71" s="29"/>
    </row>
    <row r="72" spans="3:21" ht="22.5" customHeight="1">
      <c r="C72" s="31"/>
      <c r="D72" s="29"/>
      <c r="E72" s="29"/>
      <c r="F72" s="29"/>
      <c r="G72" s="29"/>
      <c r="H72" s="29"/>
      <c r="I72" s="29"/>
      <c r="J72" s="29"/>
      <c r="K72" s="29"/>
      <c r="L72" s="33"/>
      <c r="M72" s="31"/>
      <c r="N72" s="29"/>
      <c r="O72" s="29"/>
      <c r="P72" s="29"/>
      <c r="Q72" s="29"/>
      <c r="R72" s="29"/>
      <c r="S72" s="29"/>
      <c r="T72" s="29"/>
      <c r="U72" s="29"/>
    </row>
    <row r="73" spans="3:21" ht="22.5" customHeight="1">
      <c r="C73" s="31"/>
      <c r="D73" s="29"/>
      <c r="E73" s="29"/>
      <c r="F73" s="29"/>
      <c r="G73" s="29"/>
      <c r="H73" s="29"/>
      <c r="I73" s="29"/>
      <c r="J73" s="29"/>
      <c r="K73" s="29"/>
      <c r="L73" s="33"/>
      <c r="M73" s="31"/>
      <c r="N73" s="29"/>
      <c r="O73" s="29"/>
      <c r="P73" s="29"/>
      <c r="Q73" s="29"/>
      <c r="R73" s="29"/>
      <c r="S73" s="29"/>
      <c r="T73" s="29"/>
      <c r="U73" s="29"/>
    </row>
    <row r="74" spans="3:21" ht="11.25" customHeight="1">
      <c r="C74" s="34"/>
      <c r="D74" s="33"/>
      <c r="E74" s="33"/>
      <c r="F74" s="33"/>
      <c r="G74" s="33"/>
      <c r="H74" s="33"/>
      <c r="I74" s="33"/>
      <c r="J74" s="33"/>
      <c r="K74" s="33"/>
      <c r="L74" s="33"/>
      <c r="M74" s="34"/>
      <c r="N74" s="33"/>
      <c r="O74" s="33"/>
      <c r="P74" s="33"/>
      <c r="Q74" s="33"/>
      <c r="R74" s="33"/>
      <c r="S74" s="33"/>
      <c r="T74" s="33"/>
      <c r="U74" s="33"/>
    </row>
    <row r="75" spans="3: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F00-000000000000}">
      <formula1>$X$5:$X$7</formula1>
    </dataValidation>
    <dataValidation type="list" allowBlank="1" showInputMessage="1" showErrorMessage="1" sqref="F16:F26 F36:F46 F56:F66 T16:T26 T56:T66 T36:T46" xr:uid="{00000000-0002-0000-0F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427</v>
      </c>
      <c r="C16" s="11">
        <f ca="1">VLOOKUP(ｶﾚﾝﾀﾞｰ!$QT$1,ｶﾚﾝﾀﾞｰ!$QS$5:$AGJ$45,43,FALSE)</f>
        <v>46447</v>
      </c>
      <c r="D16" s="12" t="str">
        <f ca="1">IF(C16="","",TEXT(C16,"AAA"))</f>
        <v>月</v>
      </c>
      <c r="E16" s="42"/>
      <c r="F16" s="23"/>
      <c r="G16" s="12"/>
      <c r="H16" s="406"/>
      <c r="I16" s="407"/>
      <c r="J16" s="14"/>
      <c r="K16" s="12"/>
      <c r="L16" s="32"/>
      <c r="M16" s="11">
        <f ca="1">C16</f>
        <v>46447</v>
      </c>
      <c r="N16" s="12" t="str">
        <f ca="1">D16</f>
        <v>月</v>
      </c>
      <c r="O16" s="41">
        <f>E16</f>
        <v>0</v>
      </c>
      <c r="P16" s="14">
        <f>F16</f>
        <v>0</v>
      </c>
      <c r="Q16" s="24"/>
      <c r="R16" s="395"/>
      <c r="S16" s="396"/>
      <c r="T16" s="23"/>
      <c r="U16" s="24"/>
    </row>
    <row r="17" spans="1:21" ht="46.5" customHeight="1">
      <c r="A17">
        <v>428</v>
      </c>
      <c r="C17" s="11">
        <f ca="1">1+C16</f>
        <v>46448</v>
      </c>
      <c r="D17" s="12" t="str">
        <f t="shared" ref="D17:D25" ca="1" si="0">IF(C17="","",TEXT(C17,"AAA"))</f>
        <v>火</v>
      </c>
      <c r="E17" s="42"/>
      <c r="F17" s="23"/>
      <c r="G17" s="12"/>
      <c r="H17" s="406"/>
      <c r="I17" s="407"/>
      <c r="J17" s="14"/>
      <c r="K17" s="12"/>
      <c r="L17" s="32"/>
      <c r="M17" s="11">
        <f t="shared" ref="M17:P26" ca="1" si="1">C17</f>
        <v>46448</v>
      </c>
      <c r="N17" s="12" t="str">
        <f t="shared" ca="1" si="1"/>
        <v>火</v>
      </c>
      <c r="O17" s="41">
        <f t="shared" si="1"/>
        <v>0</v>
      </c>
      <c r="P17" s="14">
        <f t="shared" si="1"/>
        <v>0</v>
      </c>
      <c r="Q17" s="24"/>
      <c r="R17" s="395"/>
      <c r="S17" s="396"/>
      <c r="T17" s="23"/>
      <c r="U17" s="24"/>
    </row>
    <row r="18" spans="1:21" ht="46.5" customHeight="1">
      <c r="A18">
        <v>429</v>
      </c>
      <c r="C18" s="11">
        <f t="shared" ref="C18:C24" ca="1" si="2">1+C17</f>
        <v>46449</v>
      </c>
      <c r="D18" s="12" t="str">
        <f t="shared" ca="1" si="0"/>
        <v>水</v>
      </c>
      <c r="E18" s="42"/>
      <c r="F18" s="23"/>
      <c r="G18" s="10"/>
      <c r="H18" s="406"/>
      <c r="I18" s="407"/>
      <c r="J18" s="14"/>
      <c r="K18" s="12"/>
      <c r="L18" s="32"/>
      <c r="M18" s="11">
        <f t="shared" ca="1" si="1"/>
        <v>46449</v>
      </c>
      <c r="N18" s="12" t="str">
        <f t="shared" ca="1" si="1"/>
        <v>水</v>
      </c>
      <c r="O18" s="41">
        <f t="shared" si="1"/>
        <v>0</v>
      </c>
      <c r="P18" s="14">
        <f t="shared" si="1"/>
        <v>0</v>
      </c>
      <c r="Q18" s="24"/>
      <c r="R18" s="395"/>
      <c r="S18" s="396"/>
      <c r="T18" s="23"/>
      <c r="U18" s="24"/>
    </row>
    <row r="19" spans="1:21" ht="46.5" customHeight="1">
      <c r="A19">
        <v>430</v>
      </c>
      <c r="C19" s="11">
        <f t="shared" ca="1" si="2"/>
        <v>46450</v>
      </c>
      <c r="D19" s="12" t="str">
        <f t="shared" ca="1" si="0"/>
        <v>木</v>
      </c>
      <c r="E19" s="42"/>
      <c r="F19" s="23"/>
      <c r="G19" s="10"/>
      <c r="H19" s="406"/>
      <c r="I19" s="407"/>
      <c r="J19" s="14"/>
      <c r="K19" s="12"/>
      <c r="L19" s="32"/>
      <c r="M19" s="11">
        <f t="shared" ca="1" si="1"/>
        <v>46450</v>
      </c>
      <c r="N19" s="12" t="str">
        <f t="shared" ca="1" si="1"/>
        <v>木</v>
      </c>
      <c r="O19" s="41">
        <f t="shared" si="1"/>
        <v>0</v>
      </c>
      <c r="P19" s="14">
        <f t="shared" si="1"/>
        <v>0</v>
      </c>
      <c r="Q19" s="24"/>
      <c r="R19" s="395"/>
      <c r="S19" s="396"/>
      <c r="T19" s="23"/>
      <c r="U19" s="24"/>
    </row>
    <row r="20" spans="1:21" ht="46.5" customHeight="1">
      <c r="A20">
        <v>431</v>
      </c>
      <c r="C20" s="11">
        <f t="shared" ca="1" si="2"/>
        <v>46451</v>
      </c>
      <c r="D20" s="12" t="str">
        <f t="shared" ca="1" si="0"/>
        <v>金</v>
      </c>
      <c r="E20" s="42"/>
      <c r="F20" s="23"/>
      <c r="G20" s="12"/>
      <c r="H20" s="406"/>
      <c r="I20" s="407"/>
      <c r="J20" s="14"/>
      <c r="K20" s="12"/>
      <c r="L20" s="32"/>
      <c r="M20" s="11">
        <f t="shared" ca="1" si="1"/>
        <v>46451</v>
      </c>
      <c r="N20" s="12" t="str">
        <f t="shared" ca="1" si="1"/>
        <v>金</v>
      </c>
      <c r="O20" s="41">
        <f t="shared" si="1"/>
        <v>0</v>
      </c>
      <c r="P20" s="14">
        <f t="shared" si="1"/>
        <v>0</v>
      </c>
      <c r="Q20" s="24"/>
      <c r="R20" s="395"/>
      <c r="S20" s="396"/>
      <c r="T20" s="23"/>
      <c r="U20" s="24"/>
    </row>
    <row r="21" spans="1:21" ht="46.5" customHeight="1">
      <c r="A21">
        <v>432</v>
      </c>
      <c r="C21" s="11">
        <f t="shared" ca="1" si="2"/>
        <v>46452</v>
      </c>
      <c r="D21" s="12" t="str">
        <f t="shared" ca="1" si="0"/>
        <v>土</v>
      </c>
      <c r="E21" s="42"/>
      <c r="F21" s="23"/>
      <c r="G21" s="12"/>
      <c r="H21" s="406"/>
      <c r="I21" s="407"/>
      <c r="J21" s="14"/>
      <c r="K21" s="12"/>
      <c r="L21" s="32"/>
      <c r="M21" s="11">
        <f t="shared" ca="1" si="1"/>
        <v>46452</v>
      </c>
      <c r="N21" s="12" t="str">
        <f t="shared" ca="1" si="1"/>
        <v>土</v>
      </c>
      <c r="O21" s="41">
        <f t="shared" si="1"/>
        <v>0</v>
      </c>
      <c r="P21" s="14">
        <f t="shared" si="1"/>
        <v>0</v>
      </c>
      <c r="Q21" s="24"/>
      <c r="R21" s="395"/>
      <c r="S21" s="396"/>
      <c r="T21" s="23"/>
      <c r="U21" s="24"/>
    </row>
    <row r="22" spans="1:21" ht="46.5" customHeight="1">
      <c r="A22">
        <v>433</v>
      </c>
      <c r="C22" s="11">
        <f t="shared" ca="1" si="2"/>
        <v>46453</v>
      </c>
      <c r="D22" s="12" t="str">
        <f t="shared" ca="1" si="0"/>
        <v>日</v>
      </c>
      <c r="E22" s="42"/>
      <c r="F22" s="23"/>
      <c r="G22" s="12"/>
      <c r="H22" s="406"/>
      <c r="I22" s="407"/>
      <c r="J22" s="14"/>
      <c r="K22" s="12"/>
      <c r="L22" s="32"/>
      <c r="M22" s="11">
        <f t="shared" ca="1" si="1"/>
        <v>46453</v>
      </c>
      <c r="N22" s="12" t="str">
        <f t="shared" ca="1" si="1"/>
        <v>日</v>
      </c>
      <c r="O22" s="41">
        <f t="shared" si="1"/>
        <v>0</v>
      </c>
      <c r="P22" s="14">
        <f t="shared" si="1"/>
        <v>0</v>
      </c>
      <c r="Q22" s="24"/>
      <c r="R22" s="395"/>
      <c r="S22" s="396"/>
      <c r="T22" s="23"/>
      <c r="U22" s="24"/>
    </row>
    <row r="23" spans="1:21" ht="46.5" customHeight="1">
      <c r="A23">
        <v>434</v>
      </c>
      <c r="C23" s="11">
        <f t="shared" ca="1" si="2"/>
        <v>46454</v>
      </c>
      <c r="D23" s="12" t="str">
        <f t="shared" ca="1" si="0"/>
        <v>月</v>
      </c>
      <c r="E23" s="42"/>
      <c r="F23" s="23"/>
      <c r="G23" s="12"/>
      <c r="H23" s="406"/>
      <c r="I23" s="407"/>
      <c r="J23" s="14"/>
      <c r="K23" s="12"/>
      <c r="L23" s="32"/>
      <c r="M23" s="11">
        <f t="shared" ca="1" si="1"/>
        <v>46454</v>
      </c>
      <c r="N23" s="12" t="str">
        <f t="shared" ca="1" si="1"/>
        <v>月</v>
      </c>
      <c r="O23" s="41">
        <f t="shared" si="1"/>
        <v>0</v>
      </c>
      <c r="P23" s="14">
        <f t="shared" si="1"/>
        <v>0</v>
      </c>
      <c r="Q23" s="24"/>
      <c r="R23" s="395"/>
      <c r="S23" s="396"/>
      <c r="T23" s="23"/>
      <c r="U23" s="24"/>
    </row>
    <row r="24" spans="1:21" ht="46.5" customHeight="1">
      <c r="A24">
        <v>435</v>
      </c>
      <c r="C24" s="11">
        <f t="shared" ca="1" si="2"/>
        <v>46455</v>
      </c>
      <c r="D24" s="12" t="str">
        <f t="shared" ca="1" si="0"/>
        <v>火</v>
      </c>
      <c r="E24" s="42"/>
      <c r="F24" s="23"/>
      <c r="G24" s="12"/>
      <c r="H24" s="406"/>
      <c r="I24" s="407"/>
      <c r="J24" s="14"/>
      <c r="K24" s="12"/>
      <c r="L24" s="32"/>
      <c r="M24" s="11">
        <f t="shared" ca="1" si="1"/>
        <v>46455</v>
      </c>
      <c r="N24" s="12" t="str">
        <f t="shared" ca="1" si="1"/>
        <v>火</v>
      </c>
      <c r="O24" s="41">
        <f t="shared" si="1"/>
        <v>0</v>
      </c>
      <c r="P24" s="14">
        <f t="shared" si="1"/>
        <v>0</v>
      </c>
      <c r="Q24" s="24"/>
      <c r="R24" s="395"/>
      <c r="S24" s="396"/>
      <c r="T24" s="23"/>
      <c r="U24" s="24"/>
    </row>
    <row r="25" spans="1:21" ht="46.5" customHeight="1">
      <c r="A25">
        <v>436</v>
      </c>
      <c r="C25" s="11">
        <f ca="1">1+C24</f>
        <v>46456</v>
      </c>
      <c r="D25" s="12" t="str">
        <f t="shared" ca="1" si="0"/>
        <v>水</v>
      </c>
      <c r="E25" s="42"/>
      <c r="F25" s="23"/>
      <c r="G25" s="12"/>
      <c r="H25" s="406"/>
      <c r="I25" s="407"/>
      <c r="J25" s="14"/>
      <c r="K25" s="12"/>
      <c r="L25" s="32"/>
      <c r="M25" s="11">
        <f t="shared" ca="1" si="1"/>
        <v>46456</v>
      </c>
      <c r="N25" s="12" t="str">
        <f t="shared" ca="1" si="1"/>
        <v>水</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437</v>
      </c>
      <c r="C36" s="11">
        <f ca="1">1+C25</f>
        <v>46457</v>
      </c>
      <c r="D36" s="12" t="str">
        <f ca="1">IF(C36="","",TEXT(C36,"AAA"))</f>
        <v>木</v>
      </c>
      <c r="E36" s="42"/>
      <c r="F36" s="23"/>
      <c r="G36" s="12"/>
      <c r="H36" s="406"/>
      <c r="I36" s="407"/>
      <c r="J36" s="14"/>
      <c r="K36" s="12"/>
      <c r="L36" s="32"/>
      <c r="M36" s="11">
        <f t="shared" ref="M36:O46" ca="1" si="3">C36</f>
        <v>46457</v>
      </c>
      <c r="N36" s="12" t="str">
        <f t="shared" ca="1" si="3"/>
        <v>木</v>
      </c>
      <c r="O36" s="41">
        <f>E36</f>
        <v>0</v>
      </c>
      <c r="P36" s="14">
        <f t="shared" ref="P36:P46" si="4">F36</f>
        <v>0</v>
      </c>
      <c r="Q36" s="24"/>
      <c r="R36" s="395"/>
      <c r="S36" s="396"/>
      <c r="T36" s="23"/>
      <c r="U36" s="24"/>
    </row>
    <row r="37" spans="1:21" ht="46.5" customHeight="1">
      <c r="A37">
        <v>438</v>
      </c>
      <c r="C37" s="11">
        <f ca="1">1+C36</f>
        <v>46458</v>
      </c>
      <c r="D37" s="12" t="str">
        <f t="shared" ref="D37:D45" ca="1" si="5">IF(C37="","",TEXT(C37,"AAA"))</f>
        <v>金</v>
      </c>
      <c r="E37" s="42"/>
      <c r="F37" s="23"/>
      <c r="G37" s="12"/>
      <c r="H37" s="406"/>
      <c r="I37" s="407"/>
      <c r="J37" s="14"/>
      <c r="K37" s="12"/>
      <c r="L37" s="32"/>
      <c r="M37" s="11">
        <f t="shared" ca="1" si="3"/>
        <v>46458</v>
      </c>
      <c r="N37" s="12" t="str">
        <f t="shared" ca="1" si="3"/>
        <v>金</v>
      </c>
      <c r="O37" s="41">
        <f t="shared" si="3"/>
        <v>0</v>
      </c>
      <c r="P37" s="14">
        <f t="shared" si="4"/>
        <v>0</v>
      </c>
      <c r="Q37" s="24"/>
      <c r="R37" s="395"/>
      <c r="S37" s="396"/>
      <c r="T37" s="23"/>
      <c r="U37" s="24"/>
    </row>
    <row r="38" spans="1:21" ht="46.5" customHeight="1">
      <c r="A38">
        <v>439</v>
      </c>
      <c r="C38" s="11">
        <f t="shared" ref="C38:C45" ca="1" si="6">1+C37</f>
        <v>46459</v>
      </c>
      <c r="D38" s="12" t="str">
        <f t="shared" ca="1" si="5"/>
        <v>土</v>
      </c>
      <c r="E38" s="42"/>
      <c r="F38" s="23"/>
      <c r="G38" s="10"/>
      <c r="H38" s="406"/>
      <c r="I38" s="407"/>
      <c r="J38" s="14"/>
      <c r="K38" s="12"/>
      <c r="L38" s="32"/>
      <c r="M38" s="11">
        <f t="shared" ca="1" si="3"/>
        <v>46459</v>
      </c>
      <c r="N38" s="12" t="str">
        <f t="shared" ca="1" si="3"/>
        <v>土</v>
      </c>
      <c r="O38" s="41">
        <f t="shared" si="3"/>
        <v>0</v>
      </c>
      <c r="P38" s="14">
        <f t="shared" si="4"/>
        <v>0</v>
      </c>
      <c r="Q38" s="24"/>
      <c r="R38" s="395"/>
      <c r="S38" s="396"/>
      <c r="T38" s="23"/>
      <c r="U38" s="24"/>
    </row>
    <row r="39" spans="1:21" ht="46.5" customHeight="1">
      <c r="A39">
        <v>440</v>
      </c>
      <c r="C39" s="11">
        <f t="shared" ca="1" si="6"/>
        <v>46460</v>
      </c>
      <c r="D39" s="12" t="str">
        <f t="shared" ca="1" si="5"/>
        <v>日</v>
      </c>
      <c r="E39" s="42"/>
      <c r="F39" s="23"/>
      <c r="G39" s="10"/>
      <c r="H39" s="406"/>
      <c r="I39" s="407"/>
      <c r="J39" s="14"/>
      <c r="K39" s="12"/>
      <c r="L39" s="32"/>
      <c r="M39" s="11">
        <f t="shared" ca="1" si="3"/>
        <v>46460</v>
      </c>
      <c r="N39" s="12" t="str">
        <f t="shared" ca="1" si="3"/>
        <v>日</v>
      </c>
      <c r="O39" s="41">
        <f t="shared" si="3"/>
        <v>0</v>
      </c>
      <c r="P39" s="14">
        <f t="shared" si="4"/>
        <v>0</v>
      </c>
      <c r="Q39" s="24"/>
      <c r="R39" s="395"/>
      <c r="S39" s="396"/>
      <c r="T39" s="23"/>
      <c r="U39" s="24"/>
    </row>
    <row r="40" spans="1:21" ht="46.5" customHeight="1">
      <c r="A40">
        <v>441</v>
      </c>
      <c r="C40" s="11">
        <f t="shared" ca="1" si="6"/>
        <v>46461</v>
      </c>
      <c r="D40" s="12" t="str">
        <f t="shared" ca="1" si="5"/>
        <v>月</v>
      </c>
      <c r="E40" s="42"/>
      <c r="F40" s="23"/>
      <c r="G40" s="12"/>
      <c r="H40" s="406"/>
      <c r="I40" s="407"/>
      <c r="J40" s="14"/>
      <c r="K40" s="12"/>
      <c r="L40" s="32"/>
      <c r="M40" s="11">
        <f t="shared" ca="1" si="3"/>
        <v>46461</v>
      </c>
      <c r="N40" s="12" t="str">
        <f t="shared" ca="1" si="3"/>
        <v>月</v>
      </c>
      <c r="O40" s="41">
        <f t="shared" si="3"/>
        <v>0</v>
      </c>
      <c r="P40" s="14">
        <f t="shared" si="4"/>
        <v>0</v>
      </c>
      <c r="Q40" s="24"/>
      <c r="R40" s="395"/>
      <c r="S40" s="396"/>
      <c r="T40" s="23"/>
      <c r="U40" s="24"/>
    </row>
    <row r="41" spans="1:21" ht="46.5" customHeight="1">
      <c r="A41">
        <v>442</v>
      </c>
      <c r="C41" s="11">
        <f t="shared" ca="1" si="6"/>
        <v>46462</v>
      </c>
      <c r="D41" s="12" t="str">
        <f t="shared" ca="1" si="5"/>
        <v>火</v>
      </c>
      <c r="E41" s="42"/>
      <c r="F41" s="23"/>
      <c r="G41" s="12"/>
      <c r="H41" s="406"/>
      <c r="I41" s="407"/>
      <c r="J41" s="14"/>
      <c r="K41" s="12"/>
      <c r="L41" s="32"/>
      <c r="M41" s="11">
        <f t="shared" ca="1" si="3"/>
        <v>46462</v>
      </c>
      <c r="N41" s="12" t="str">
        <f t="shared" ca="1" si="3"/>
        <v>火</v>
      </c>
      <c r="O41" s="41">
        <f t="shared" si="3"/>
        <v>0</v>
      </c>
      <c r="P41" s="14">
        <f t="shared" si="4"/>
        <v>0</v>
      </c>
      <c r="Q41" s="24"/>
      <c r="R41" s="395"/>
      <c r="S41" s="396"/>
      <c r="T41" s="23"/>
      <c r="U41" s="24"/>
    </row>
    <row r="42" spans="1:21" ht="46.5" customHeight="1">
      <c r="A42">
        <v>443</v>
      </c>
      <c r="C42" s="11">
        <f t="shared" ca="1" si="6"/>
        <v>46463</v>
      </c>
      <c r="D42" s="12" t="str">
        <f t="shared" ca="1" si="5"/>
        <v>水</v>
      </c>
      <c r="E42" s="42"/>
      <c r="F42" s="23"/>
      <c r="G42" s="12"/>
      <c r="H42" s="406"/>
      <c r="I42" s="407"/>
      <c r="J42" s="14"/>
      <c r="K42" s="12"/>
      <c r="L42" s="32"/>
      <c r="M42" s="11">
        <f t="shared" ca="1" si="3"/>
        <v>46463</v>
      </c>
      <c r="N42" s="12" t="str">
        <f t="shared" ca="1" si="3"/>
        <v>水</v>
      </c>
      <c r="O42" s="41">
        <f t="shared" si="3"/>
        <v>0</v>
      </c>
      <c r="P42" s="14">
        <f t="shared" si="4"/>
        <v>0</v>
      </c>
      <c r="Q42" s="24"/>
      <c r="R42" s="395"/>
      <c r="S42" s="396"/>
      <c r="T42" s="23"/>
      <c r="U42" s="24"/>
    </row>
    <row r="43" spans="1:21" ht="46.5" customHeight="1">
      <c r="A43">
        <v>444</v>
      </c>
      <c r="C43" s="11">
        <f t="shared" ca="1" si="6"/>
        <v>46464</v>
      </c>
      <c r="D43" s="12" t="str">
        <f t="shared" ca="1" si="5"/>
        <v>木</v>
      </c>
      <c r="E43" s="42"/>
      <c r="F43" s="23"/>
      <c r="G43" s="12"/>
      <c r="H43" s="406"/>
      <c r="I43" s="407"/>
      <c r="J43" s="14"/>
      <c r="K43" s="12"/>
      <c r="L43" s="32"/>
      <c r="M43" s="11">
        <f t="shared" ca="1" si="3"/>
        <v>46464</v>
      </c>
      <c r="N43" s="12" t="str">
        <f t="shared" ca="1" si="3"/>
        <v>木</v>
      </c>
      <c r="O43" s="41">
        <f t="shared" si="3"/>
        <v>0</v>
      </c>
      <c r="P43" s="14">
        <f t="shared" si="4"/>
        <v>0</v>
      </c>
      <c r="Q43" s="24"/>
      <c r="R43" s="395"/>
      <c r="S43" s="396"/>
      <c r="T43" s="23"/>
      <c r="U43" s="24"/>
    </row>
    <row r="44" spans="1:21" ht="46.5" customHeight="1">
      <c r="A44">
        <v>445</v>
      </c>
      <c r="C44" s="11">
        <f t="shared" ca="1" si="6"/>
        <v>46465</v>
      </c>
      <c r="D44" s="12" t="str">
        <f t="shared" ca="1" si="5"/>
        <v>金</v>
      </c>
      <c r="E44" s="42"/>
      <c r="F44" s="23"/>
      <c r="G44" s="12"/>
      <c r="H44" s="406"/>
      <c r="I44" s="407"/>
      <c r="J44" s="14"/>
      <c r="K44" s="12"/>
      <c r="L44" s="32"/>
      <c r="M44" s="11">
        <f t="shared" ca="1" si="3"/>
        <v>46465</v>
      </c>
      <c r="N44" s="12" t="str">
        <f t="shared" ca="1" si="3"/>
        <v>金</v>
      </c>
      <c r="O44" s="41">
        <f t="shared" si="3"/>
        <v>0</v>
      </c>
      <c r="P44" s="14">
        <f t="shared" si="4"/>
        <v>0</v>
      </c>
      <c r="Q44" s="24"/>
      <c r="R44" s="395"/>
      <c r="S44" s="396"/>
      <c r="T44" s="23"/>
      <c r="U44" s="24"/>
    </row>
    <row r="45" spans="1:21" ht="46.5" customHeight="1">
      <c r="A45">
        <v>446</v>
      </c>
      <c r="C45" s="11">
        <f t="shared" ca="1" si="6"/>
        <v>46466</v>
      </c>
      <c r="D45" s="12" t="str">
        <f t="shared" ca="1" si="5"/>
        <v>土</v>
      </c>
      <c r="E45" s="42"/>
      <c r="F45" s="23"/>
      <c r="G45" s="12"/>
      <c r="H45" s="406"/>
      <c r="I45" s="407"/>
      <c r="J45" s="14"/>
      <c r="K45" s="12"/>
      <c r="L45" s="32"/>
      <c r="M45" s="11">
        <f t="shared" ca="1" si="3"/>
        <v>46466</v>
      </c>
      <c r="N45" s="12" t="str">
        <f t="shared" ca="1" si="3"/>
        <v>土</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447</v>
      </c>
      <c r="C56" s="11">
        <f ca="1">1+C45</f>
        <v>46467</v>
      </c>
      <c r="D56" s="12" t="str">
        <f t="shared" ref="D56:D66" ca="1" si="7">IF(C56="","",TEXT(C56,"AAA"))</f>
        <v>日</v>
      </c>
      <c r="E56" s="42"/>
      <c r="F56" s="23"/>
      <c r="G56" s="12"/>
      <c r="H56" s="406"/>
      <c r="I56" s="407"/>
      <c r="J56" s="14"/>
      <c r="K56" s="12"/>
      <c r="L56" s="32"/>
      <c r="M56" s="11">
        <f t="shared" ref="M56:O66" ca="1" si="8">C56</f>
        <v>46467</v>
      </c>
      <c r="N56" s="12" t="str">
        <f t="shared" ca="1" si="8"/>
        <v>日</v>
      </c>
      <c r="O56" s="41">
        <f>E56</f>
        <v>0</v>
      </c>
      <c r="P56" s="14">
        <f t="shared" ref="P56:P66" si="9">F56</f>
        <v>0</v>
      </c>
      <c r="Q56" s="24"/>
      <c r="R56" s="395"/>
      <c r="S56" s="396"/>
      <c r="T56" s="23"/>
      <c r="U56" s="24"/>
    </row>
    <row r="57" spans="1:21" ht="46.5" customHeight="1">
      <c r="A57">
        <v>448</v>
      </c>
      <c r="C57" s="11">
        <f ca="1">1+C56</f>
        <v>46468</v>
      </c>
      <c r="D57" s="12" t="str">
        <f t="shared" ca="1" si="7"/>
        <v>月</v>
      </c>
      <c r="E57" s="42"/>
      <c r="F57" s="23"/>
      <c r="G57" s="12"/>
      <c r="H57" s="406"/>
      <c r="I57" s="407"/>
      <c r="J57" s="14"/>
      <c r="K57" s="12"/>
      <c r="L57" s="32"/>
      <c r="M57" s="11">
        <f t="shared" ca="1" si="8"/>
        <v>46468</v>
      </c>
      <c r="N57" s="12" t="str">
        <f t="shared" ca="1" si="8"/>
        <v>月</v>
      </c>
      <c r="O57" s="41">
        <f t="shared" si="8"/>
        <v>0</v>
      </c>
      <c r="P57" s="14">
        <f t="shared" si="9"/>
        <v>0</v>
      </c>
      <c r="Q57" s="24"/>
      <c r="R57" s="395"/>
      <c r="S57" s="396"/>
      <c r="T57" s="23"/>
      <c r="U57" s="24"/>
    </row>
    <row r="58" spans="1:21" ht="46.5" customHeight="1">
      <c r="A58">
        <v>449</v>
      </c>
      <c r="C58" s="11">
        <f t="shared" ref="C58:C65" ca="1" si="10">1+C57</f>
        <v>46469</v>
      </c>
      <c r="D58" s="12" t="str">
        <f t="shared" ca="1" si="7"/>
        <v>火</v>
      </c>
      <c r="E58" s="42"/>
      <c r="F58" s="23"/>
      <c r="G58" s="10"/>
      <c r="H58" s="406"/>
      <c r="I58" s="407"/>
      <c r="J58" s="14"/>
      <c r="K58" s="12"/>
      <c r="L58" s="32"/>
      <c r="M58" s="11">
        <f t="shared" ca="1" si="8"/>
        <v>46469</v>
      </c>
      <c r="N58" s="12" t="str">
        <f t="shared" ca="1" si="8"/>
        <v>火</v>
      </c>
      <c r="O58" s="41">
        <f t="shared" si="8"/>
        <v>0</v>
      </c>
      <c r="P58" s="14">
        <f t="shared" si="9"/>
        <v>0</v>
      </c>
      <c r="Q58" s="24"/>
      <c r="R58" s="395"/>
      <c r="S58" s="396"/>
      <c r="T58" s="23"/>
      <c r="U58" s="24"/>
    </row>
    <row r="59" spans="1:21" ht="46.5" customHeight="1">
      <c r="A59">
        <v>450</v>
      </c>
      <c r="C59" s="11">
        <f t="shared" ca="1" si="10"/>
        <v>46470</v>
      </c>
      <c r="D59" s="12" t="str">
        <f t="shared" ca="1" si="7"/>
        <v>水</v>
      </c>
      <c r="E59" s="42"/>
      <c r="F59" s="23"/>
      <c r="G59" s="10"/>
      <c r="H59" s="406"/>
      <c r="I59" s="407"/>
      <c r="J59" s="14"/>
      <c r="K59" s="12"/>
      <c r="L59" s="32"/>
      <c r="M59" s="11">
        <f t="shared" ca="1" si="8"/>
        <v>46470</v>
      </c>
      <c r="N59" s="12" t="str">
        <f t="shared" ca="1" si="8"/>
        <v>水</v>
      </c>
      <c r="O59" s="41">
        <f t="shared" si="8"/>
        <v>0</v>
      </c>
      <c r="P59" s="14">
        <f t="shared" si="9"/>
        <v>0</v>
      </c>
      <c r="Q59" s="24"/>
      <c r="R59" s="395"/>
      <c r="S59" s="396"/>
      <c r="T59" s="23"/>
      <c r="U59" s="24"/>
    </row>
    <row r="60" spans="1:21" ht="46.5" customHeight="1">
      <c r="A60">
        <v>451</v>
      </c>
      <c r="C60" s="11">
        <f t="shared" ca="1" si="10"/>
        <v>46471</v>
      </c>
      <c r="D60" s="12" t="str">
        <f t="shared" ca="1" si="7"/>
        <v>木</v>
      </c>
      <c r="E60" s="42"/>
      <c r="F60" s="23"/>
      <c r="G60" s="12"/>
      <c r="H60" s="406"/>
      <c r="I60" s="407"/>
      <c r="J60" s="14"/>
      <c r="K60" s="12"/>
      <c r="L60" s="32"/>
      <c r="M60" s="11">
        <f t="shared" ca="1" si="8"/>
        <v>46471</v>
      </c>
      <c r="N60" s="12" t="str">
        <f t="shared" ca="1" si="8"/>
        <v>木</v>
      </c>
      <c r="O60" s="41">
        <f t="shared" si="8"/>
        <v>0</v>
      </c>
      <c r="P60" s="14">
        <f t="shared" si="9"/>
        <v>0</v>
      </c>
      <c r="Q60" s="24"/>
      <c r="R60" s="395"/>
      <c r="S60" s="396"/>
      <c r="T60" s="23"/>
      <c r="U60" s="24"/>
    </row>
    <row r="61" spans="1:21" ht="46.5" customHeight="1">
      <c r="A61">
        <v>452</v>
      </c>
      <c r="C61" s="11">
        <f t="shared" ca="1" si="10"/>
        <v>46472</v>
      </c>
      <c r="D61" s="12" t="str">
        <f t="shared" ca="1" si="7"/>
        <v>金</v>
      </c>
      <c r="E61" s="42"/>
      <c r="F61" s="23"/>
      <c r="G61" s="12"/>
      <c r="H61" s="406"/>
      <c r="I61" s="407"/>
      <c r="J61" s="14"/>
      <c r="K61" s="12"/>
      <c r="L61" s="32"/>
      <c r="M61" s="11">
        <f t="shared" ca="1" si="8"/>
        <v>46472</v>
      </c>
      <c r="N61" s="12" t="str">
        <f t="shared" ca="1" si="8"/>
        <v>金</v>
      </c>
      <c r="O61" s="41">
        <f t="shared" si="8"/>
        <v>0</v>
      </c>
      <c r="P61" s="14">
        <f t="shared" si="9"/>
        <v>0</v>
      </c>
      <c r="Q61" s="24"/>
      <c r="R61" s="395"/>
      <c r="S61" s="396"/>
      <c r="T61" s="23"/>
      <c r="U61" s="24"/>
    </row>
    <row r="62" spans="1:21" ht="46.5" customHeight="1">
      <c r="A62">
        <v>453</v>
      </c>
      <c r="C62" s="11">
        <f t="shared" ca="1" si="10"/>
        <v>46473</v>
      </c>
      <c r="D62" s="12" t="str">
        <f t="shared" ca="1" si="7"/>
        <v>土</v>
      </c>
      <c r="E62" s="42"/>
      <c r="F62" s="23"/>
      <c r="G62" s="12"/>
      <c r="H62" s="406"/>
      <c r="I62" s="407"/>
      <c r="J62" s="14"/>
      <c r="K62" s="12"/>
      <c r="L62" s="32"/>
      <c r="M62" s="11">
        <f t="shared" ca="1" si="8"/>
        <v>46473</v>
      </c>
      <c r="N62" s="12" t="str">
        <f t="shared" ca="1" si="8"/>
        <v>土</v>
      </c>
      <c r="O62" s="41">
        <f t="shared" si="8"/>
        <v>0</v>
      </c>
      <c r="P62" s="14">
        <f t="shared" si="9"/>
        <v>0</v>
      </c>
      <c r="Q62" s="24"/>
      <c r="R62" s="395"/>
      <c r="S62" s="396"/>
      <c r="T62" s="23"/>
      <c r="U62" s="24"/>
    </row>
    <row r="63" spans="1:21" ht="46.5" customHeight="1">
      <c r="A63">
        <v>454</v>
      </c>
      <c r="C63" s="11">
        <f t="shared" ca="1" si="10"/>
        <v>46474</v>
      </c>
      <c r="D63" s="12" t="str">
        <f t="shared" ca="1" si="7"/>
        <v>日</v>
      </c>
      <c r="E63" s="42"/>
      <c r="F63" s="23"/>
      <c r="G63" s="12"/>
      <c r="H63" s="406"/>
      <c r="I63" s="407"/>
      <c r="J63" s="14"/>
      <c r="K63" s="12"/>
      <c r="L63" s="32"/>
      <c r="M63" s="11">
        <f t="shared" ca="1" si="8"/>
        <v>46474</v>
      </c>
      <c r="N63" s="12" t="str">
        <f t="shared" ca="1" si="8"/>
        <v>日</v>
      </c>
      <c r="O63" s="41">
        <f t="shared" si="8"/>
        <v>0</v>
      </c>
      <c r="P63" s="14">
        <f t="shared" si="9"/>
        <v>0</v>
      </c>
      <c r="Q63" s="24"/>
      <c r="R63" s="395"/>
      <c r="S63" s="396"/>
      <c r="T63" s="23"/>
      <c r="U63" s="24"/>
    </row>
    <row r="64" spans="1:21" ht="46.5" customHeight="1">
      <c r="A64">
        <v>455</v>
      </c>
      <c r="C64" s="11">
        <f t="shared" ca="1" si="10"/>
        <v>46475</v>
      </c>
      <c r="D64" s="12" t="str">
        <f t="shared" ca="1" si="7"/>
        <v>月</v>
      </c>
      <c r="E64" s="42"/>
      <c r="F64" s="23"/>
      <c r="G64" s="12"/>
      <c r="H64" s="406"/>
      <c r="I64" s="407"/>
      <c r="J64" s="14"/>
      <c r="K64" s="12"/>
      <c r="L64" s="32"/>
      <c r="M64" s="11">
        <f t="shared" ca="1" si="8"/>
        <v>46475</v>
      </c>
      <c r="N64" s="12" t="str">
        <f t="shared" ca="1" si="8"/>
        <v>月</v>
      </c>
      <c r="O64" s="41">
        <f t="shared" si="8"/>
        <v>0</v>
      </c>
      <c r="P64" s="14">
        <f t="shared" si="9"/>
        <v>0</v>
      </c>
      <c r="Q64" s="24"/>
      <c r="R64" s="395"/>
      <c r="S64" s="396"/>
      <c r="T64" s="23"/>
      <c r="U64" s="24"/>
    </row>
    <row r="65" spans="1:21" ht="46.5" customHeight="1">
      <c r="A65">
        <v>456</v>
      </c>
      <c r="C65" s="11">
        <f t="shared" ca="1" si="10"/>
        <v>46476</v>
      </c>
      <c r="D65" s="12" t="str">
        <f t="shared" ca="1" si="7"/>
        <v>火</v>
      </c>
      <c r="E65" s="42"/>
      <c r="F65" s="23"/>
      <c r="G65" s="12"/>
      <c r="H65" s="406"/>
      <c r="I65" s="407"/>
      <c r="J65" s="14"/>
      <c r="K65" s="12"/>
      <c r="L65" s="32"/>
      <c r="M65" s="11">
        <f t="shared" ca="1" si="8"/>
        <v>46476</v>
      </c>
      <c r="N65" s="12" t="str">
        <f t="shared" ca="1" si="8"/>
        <v>火</v>
      </c>
      <c r="O65" s="41">
        <f t="shared" si="8"/>
        <v>0</v>
      </c>
      <c r="P65" s="14">
        <f t="shared" si="9"/>
        <v>0</v>
      </c>
      <c r="Q65" s="24"/>
      <c r="R65" s="395"/>
      <c r="S65" s="396"/>
      <c r="T65" s="23"/>
      <c r="U65" s="24"/>
    </row>
    <row r="66" spans="1:21" ht="46.5" customHeight="1">
      <c r="A66">
        <v>457</v>
      </c>
      <c r="C66" s="11">
        <f ca="1">1+C65</f>
        <v>46477</v>
      </c>
      <c r="D66" s="12" t="str">
        <f t="shared" ca="1" si="7"/>
        <v>水</v>
      </c>
      <c r="E66" s="42"/>
      <c r="F66" s="23"/>
      <c r="G66" s="12"/>
      <c r="H66" s="406"/>
      <c r="I66" s="407"/>
      <c r="J66" s="14"/>
      <c r="K66" s="12"/>
      <c r="L66" s="32"/>
      <c r="M66" s="11">
        <f t="shared" ca="1" si="8"/>
        <v>46477</v>
      </c>
      <c r="N66" s="12" t="str">
        <f t="shared" ca="1" si="8"/>
        <v>水</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1000-000000000000}">
      <formula1>$X$5:$X$7</formula1>
    </dataValidation>
    <dataValidation type="list" allowBlank="1" showInputMessage="1" showErrorMessage="1" sqref="T16:T26 T56:T66 T36:T46 F16:F26 F36:F46 F56:F66" xr:uid="{00000000-0002-0000-10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SI48"/>
  <sheetViews>
    <sheetView showGridLines="0" showZeros="0" workbookViewId="0">
      <selection activeCell="AC34" sqref="AC34"/>
    </sheetView>
  </sheetViews>
  <sheetFormatPr defaultColWidth="2.75" defaultRowHeight="13.5"/>
  <cols>
    <col min="1" max="1" width="5.5" bestFit="1" customWidth="1"/>
    <col min="25" max="25" width="2.75" customWidth="1"/>
    <col min="122" max="123" width="3.5" bestFit="1" customWidth="1"/>
    <col min="154" max="154" width="3.5" bestFit="1" customWidth="1"/>
    <col min="215" max="215" width="3.5" bestFit="1" customWidth="1"/>
    <col min="246" max="246" width="3.5" bestFit="1" customWidth="1"/>
    <col min="259" max="261" width="3.5" bestFit="1" customWidth="1"/>
    <col min="275" max="276" width="3.5" bestFit="1" customWidth="1"/>
    <col min="336" max="337" width="3.5" bestFit="1" customWidth="1"/>
    <col min="368" max="368" width="3.5" bestFit="1" customWidth="1"/>
    <col min="391" max="391" width="2.75" customWidth="1"/>
    <col min="399" max="399" width="3.5" bestFit="1" customWidth="1"/>
    <col min="423" max="428" width="3.5" bestFit="1" customWidth="1"/>
    <col min="457" max="459" width="3.5" bestFit="1" customWidth="1"/>
    <col min="461" max="461" width="8.5" customWidth="1"/>
    <col min="463" max="503" width="9.875" customWidth="1"/>
  </cols>
  <sheetData>
    <row r="1" spans="1:503">
      <c r="A1" s="39" t="s">
        <v>38</v>
      </c>
      <c r="QS1" s="39"/>
      <c r="QT1" t="str">
        <f ca="1">IF(初期入力!D4="",LEFT(TEXT(TODAY(),"yyyy/mm/dd"),4),LEFT(初期入力!D4,4))</f>
        <v>2026</v>
      </c>
    </row>
    <row r="2" spans="1:503">
      <c r="A2" s="39" t="s">
        <v>59</v>
      </c>
      <c r="QS2" s="39"/>
    </row>
    <row r="3" spans="1:503">
      <c r="C3">
        <v>1</v>
      </c>
      <c r="AH3">
        <v>2</v>
      </c>
      <c r="BK3">
        <v>3</v>
      </c>
      <c r="CP3">
        <v>4</v>
      </c>
      <c r="DT3">
        <v>5</v>
      </c>
      <c r="EY3">
        <v>6</v>
      </c>
      <c r="GC3">
        <v>7</v>
      </c>
      <c r="HH3">
        <v>8</v>
      </c>
      <c r="IM3">
        <v>9</v>
      </c>
      <c r="JQ3">
        <v>10</v>
      </c>
      <c r="KV3">
        <v>11</v>
      </c>
      <c r="LZ3">
        <v>12</v>
      </c>
      <c r="NE3">
        <v>1</v>
      </c>
      <c r="OJ3">
        <v>2</v>
      </c>
      <c r="PM3">
        <v>3</v>
      </c>
      <c r="QU3" t="s">
        <v>109</v>
      </c>
      <c r="QV3" t="s">
        <v>112</v>
      </c>
      <c r="QW3" t="s">
        <v>113</v>
      </c>
      <c r="QX3" t="s">
        <v>114</v>
      </c>
      <c r="QY3" t="s">
        <v>115</v>
      </c>
      <c r="QZ3" t="s">
        <v>116</v>
      </c>
      <c r="RA3" t="s">
        <v>117</v>
      </c>
      <c r="RB3" t="s">
        <v>118</v>
      </c>
      <c r="RC3" t="s">
        <v>119</v>
      </c>
      <c r="RD3" t="s">
        <v>120</v>
      </c>
      <c r="RE3" t="s">
        <v>121</v>
      </c>
      <c r="RF3" t="s">
        <v>110</v>
      </c>
      <c r="SI3" t="s">
        <v>111</v>
      </c>
    </row>
    <row r="4" spans="1:503">
      <c r="A4" s="19"/>
      <c r="B4" s="19"/>
      <c r="C4" s="20">
        <v>1</v>
      </c>
      <c r="D4" s="20">
        <v>2</v>
      </c>
      <c r="E4" s="20">
        <v>3</v>
      </c>
      <c r="F4" s="20">
        <v>4</v>
      </c>
      <c r="G4" s="20">
        <v>5</v>
      </c>
      <c r="H4" s="20">
        <v>6</v>
      </c>
      <c r="I4" s="20">
        <v>7</v>
      </c>
      <c r="J4" s="20">
        <v>8</v>
      </c>
      <c r="K4" s="20">
        <v>9</v>
      </c>
      <c r="L4" s="20">
        <v>10</v>
      </c>
      <c r="M4" s="20">
        <v>11</v>
      </c>
      <c r="N4" s="20">
        <v>12</v>
      </c>
      <c r="O4" s="20">
        <v>13</v>
      </c>
      <c r="P4" s="20">
        <v>14</v>
      </c>
      <c r="Q4" s="20">
        <v>15</v>
      </c>
      <c r="R4" s="20">
        <v>16</v>
      </c>
      <c r="S4" s="20">
        <v>17</v>
      </c>
      <c r="T4" s="20">
        <v>18</v>
      </c>
      <c r="U4" s="20">
        <v>19</v>
      </c>
      <c r="V4" s="20">
        <v>20</v>
      </c>
      <c r="W4" s="20">
        <v>21</v>
      </c>
      <c r="X4" s="20">
        <v>22</v>
      </c>
      <c r="Y4" s="20">
        <v>23</v>
      </c>
      <c r="Z4" s="20">
        <v>24</v>
      </c>
      <c r="AA4" s="20">
        <v>25</v>
      </c>
      <c r="AB4" s="20">
        <v>26</v>
      </c>
      <c r="AC4" s="20">
        <v>27</v>
      </c>
      <c r="AD4" s="20">
        <v>28</v>
      </c>
      <c r="AE4" s="20">
        <v>29</v>
      </c>
      <c r="AF4" s="20">
        <v>30</v>
      </c>
      <c r="AG4" s="20">
        <v>31</v>
      </c>
      <c r="AH4" s="20">
        <v>32</v>
      </c>
      <c r="AI4" s="20">
        <v>33</v>
      </c>
      <c r="AJ4" s="20">
        <v>34</v>
      </c>
      <c r="AK4" s="20">
        <v>35</v>
      </c>
      <c r="AL4" s="20">
        <v>36</v>
      </c>
      <c r="AM4" s="20">
        <v>37</v>
      </c>
      <c r="AN4" s="20">
        <v>38</v>
      </c>
      <c r="AO4" s="20">
        <v>39</v>
      </c>
      <c r="AP4" s="20">
        <v>40</v>
      </c>
      <c r="AQ4" s="20">
        <v>41</v>
      </c>
      <c r="AR4" s="20">
        <v>42</v>
      </c>
      <c r="AS4" s="20">
        <v>43</v>
      </c>
      <c r="AT4" s="20">
        <v>44</v>
      </c>
      <c r="AU4" s="20">
        <v>45</v>
      </c>
      <c r="AV4" s="20">
        <v>46</v>
      </c>
      <c r="AW4" s="20">
        <v>47</v>
      </c>
      <c r="AX4" s="20">
        <v>48</v>
      </c>
      <c r="AY4" s="20">
        <v>49</v>
      </c>
      <c r="AZ4" s="20">
        <v>50</v>
      </c>
      <c r="BA4" s="20">
        <v>51</v>
      </c>
      <c r="BB4" s="20">
        <v>52</v>
      </c>
      <c r="BC4" s="20">
        <v>53</v>
      </c>
      <c r="BD4" s="20">
        <v>54</v>
      </c>
      <c r="BE4" s="20">
        <v>55</v>
      </c>
      <c r="BF4" s="20">
        <v>56</v>
      </c>
      <c r="BG4" s="20">
        <v>57</v>
      </c>
      <c r="BH4" s="20">
        <v>58</v>
      </c>
      <c r="BI4" s="20">
        <v>59</v>
      </c>
      <c r="BJ4" s="20">
        <v>60</v>
      </c>
      <c r="BK4" s="20">
        <v>61</v>
      </c>
      <c r="BL4" s="20">
        <v>62</v>
      </c>
      <c r="BM4" s="20">
        <v>63</v>
      </c>
      <c r="BN4" s="20">
        <v>64</v>
      </c>
      <c r="BO4" s="20">
        <v>65</v>
      </c>
      <c r="BP4" s="20">
        <v>66</v>
      </c>
      <c r="BQ4" s="20">
        <v>67</v>
      </c>
      <c r="BR4" s="20">
        <v>68</v>
      </c>
      <c r="BS4" s="20">
        <v>69</v>
      </c>
      <c r="BT4" s="20">
        <v>70</v>
      </c>
      <c r="BU4" s="20">
        <v>71</v>
      </c>
      <c r="BV4" s="20">
        <v>72</v>
      </c>
      <c r="BW4" s="20">
        <v>73</v>
      </c>
      <c r="BX4" s="20">
        <v>74</v>
      </c>
      <c r="BY4" s="20">
        <v>75</v>
      </c>
      <c r="BZ4" s="20">
        <v>76</v>
      </c>
      <c r="CA4" s="20">
        <v>77</v>
      </c>
      <c r="CB4" s="20">
        <v>78</v>
      </c>
      <c r="CC4" s="20">
        <v>79</v>
      </c>
      <c r="CD4" s="20">
        <v>80</v>
      </c>
      <c r="CE4" s="20">
        <v>81</v>
      </c>
      <c r="CF4" s="20">
        <v>82</v>
      </c>
      <c r="CG4" s="20">
        <v>83</v>
      </c>
      <c r="CH4" s="20">
        <v>84</v>
      </c>
      <c r="CI4" s="20">
        <v>85</v>
      </c>
      <c r="CJ4" s="20">
        <v>86</v>
      </c>
      <c r="CK4" s="20">
        <v>87</v>
      </c>
      <c r="CL4" s="20">
        <v>88</v>
      </c>
      <c r="CM4" s="20">
        <v>89</v>
      </c>
      <c r="CN4" s="20">
        <v>90</v>
      </c>
      <c r="CO4" s="20">
        <v>91</v>
      </c>
      <c r="CP4" s="20">
        <v>92</v>
      </c>
      <c r="CQ4" s="20">
        <v>93</v>
      </c>
      <c r="CR4" s="20">
        <v>94</v>
      </c>
      <c r="CS4" s="20">
        <v>95</v>
      </c>
      <c r="CT4" s="20">
        <v>96</v>
      </c>
      <c r="CU4" s="20">
        <v>97</v>
      </c>
      <c r="CV4" s="20">
        <v>98</v>
      </c>
      <c r="CW4" s="20">
        <v>99</v>
      </c>
      <c r="CX4" s="20">
        <v>100</v>
      </c>
      <c r="CY4" s="20">
        <v>101</v>
      </c>
      <c r="CZ4" s="20">
        <v>102</v>
      </c>
      <c r="DA4" s="20">
        <v>103</v>
      </c>
      <c r="DB4" s="20">
        <v>104</v>
      </c>
      <c r="DC4" s="20">
        <v>105</v>
      </c>
      <c r="DD4" s="20">
        <v>106</v>
      </c>
      <c r="DE4" s="20">
        <v>107</v>
      </c>
      <c r="DF4" s="20">
        <v>108</v>
      </c>
      <c r="DG4" s="20">
        <v>109</v>
      </c>
      <c r="DH4" s="20">
        <v>110</v>
      </c>
      <c r="DI4" s="20">
        <v>111</v>
      </c>
      <c r="DJ4" s="20">
        <v>112</v>
      </c>
      <c r="DK4" s="20">
        <v>113</v>
      </c>
      <c r="DL4" s="20">
        <v>114</v>
      </c>
      <c r="DM4" s="20">
        <v>115</v>
      </c>
      <c r="DN4" s="20">
        <v>116</v>
      </c>
      <c r="DO4" s="20">
        <v>117</v>
      </c>
      <c r="DP4" s="20">
        <v>118</v>
      </c>
      <c r="DQ4" s="20">
        <v>119</v>
      </c>
      <c r="DR4" s="20">
        <v>120</v>
      </c>
      <c r="DS4" s="20">
        <v>121</v>
      </c>
      <c r="DT4" s="20">
        <v>122</v>
      </c>
      <c r="DU4" s="20">
        <v>123</v>
      </c>
      <c r="DV4" s="20">
        <v>124</v>
      </c>
      <c r="DW4" s="20">
        <v>125</v>
      </c>
      <c r="DX4" s="20">
        <v>126</v>
      </c>
      <c r="DY4" s="20">
        <v>127</v>
      </c>
      <c r="DZ4" s="20">
        <v>128</v>
      </c>
      <c r="EA4" s="20">
        <v>129</v>
      </c>
      <c r="EB4" s="20">
        <v>130</v>
      </c>
      <c r="EC4" s="20">
        <v>131</v>
      </c>
      <c r="ED4" s="20">
        <v>132</v>
      </c>
      <c r="EE4" s="20">
        <v>133</v>
      </c>
      <c r="EF4" s="20">
        <v>134</v>
      </c>
      <c r="EG4" s="20">
        <v>135</v>
      </c>
      <c r="EH4" s="20">
        <v>136</v>
      </c>
      <c r="EI4" s="20">
        <v>137</v>
      </c>
      <c r="EJ4" s="20">
        <v>138</v>
      </c>
      <c r="EK4" s="20">
        <v>139</v>
      </c>
      <c r="EL4" s="20">
        <v>140</v>
      </c>
      <c r="EM4" s="20">
        <v>141</v>
      </c>
      <c r="EN4" s="20">
        <v>142</v>
      </c>
      <c r="EO4" s="20">
        <v>143</v>
      </c>
      <c r="EP4" s="20">
        <v>144</v>
      </c>
      <c r="EQ4" s="20">
        <v>145</v>
      </c>
      <c r="ER4" s="20">
        <v>146</v>
      </c>
      <c r="ES4" s="20">
        <v>147</v>
      </c>
      <c r="ET4" s="20">
        <v>148</v>
      </c>
      <c r="EU4" s="20">
        <v>149</v>
      </c>
      <c r="EV4" s="20">
        <v>150</v>
      </c>
      <c r="EW4" s="20">
        <v>151</v>
      </c>
      <c r="EX4" s="20">
        <v>152</v>
      </c>
      <c r="EY4" s="20">
        <v>153</v>
      </c>
      <c r="EZ4" s="20">
        <v>154</v>
      </c>
      <c r="FA4" s="20">
        <v>155</v>
      </c>
      <c r="FB4" s="20">
        <v>156</v>
      </c>
      <c r="FC4" s="20">
        <v>157</v>
      </c>
      <c r="FD4" s="20">
        <v>158</v>
      </c>
      <c r="FE4" s="20">
        <v>159</v>
      </c>
      <c r="FF4" s="20">
        <v>160</v>
      </c>
      <c r="FG4" s="20">
        <v>161</v>
      </c>
      <c r="FH4" s="20">
        <v>162</v>
      </c>
      <c r="FI4" s="20">
        <v>163</v>
      </c>
      <c r="FJ4" s="20">
        <v>164</v>
      </c>
      <c r="FK4" s="20">
        <v>165</v>
      </c>
      <c r="FL4" s="20">
        <v>166</v>
      </c>
      <c r="FM4" s="20">
        <v>167</v>
      </c>
      <c r="FN4" s="20">
        <v>168</v>
      </c>
      <c r="FO4" s="20">
        <v>169</v>
      </c>
      <c r="FP4" s="20">
        <v>170</v>
      </c>
      <c r="FQ4" s="20">
        <v>171</v>
      </c>
      <c r="FR4" s="20">
        <v>172</v>
      </c>
      <c r="FS4" s="20">
        <v>173</v>
      </c>
      <c r="FT4" s="20">
        <v>174</v>
      </c>
      <c r="FU4" s="20">
        <v>175</v>
      </c>
      <c r="FV4" s="20">
        <v>176</v>
      </c>
      <c r="FW4" s="20">
        <v>177</v>
      </c>
      <c r="FX4" s="20">
        <v>178</v>
      </c>
      <c r="FY4" s="20">
        <v>179</v>
      </c>
      <c r="FZ4" s="20">
        <v>180</v>
      </c>
      <c r="GA4" s="20">
        <v>181</v>
      </c>
      <c r="GB4" s="20">
        <v>182</v>
      </c>
      <c r="GC4" s="20">
        <v>183</v>
      </c>
      <c r="GD4" s="20">
        <v>184</v>
      </c>
      <c r="GE4" s="20">
        <v>185</v>
      </c>
      <c r="GF4" s="20">
        <v>186</v>
      </c>
      <c r="GG4" s="20">
        <v>187</v>
      </c>
      <c r="GH4" s="20">
        <v>188</v>
      </c>
      <c r="GI4" s="20">
        <v>189</v>
      </c>
      <c r="GJ4" s="20">
        <v>190</v>
      </c>
      <c r="GK4" s="20">
        <v>191</v>
      </c>
      <c r="GL4" s="20">
        <v>192</v>
      </c>
      <c r="GM4" s="20">
        <v>193</v>
      </c>
      <c r="GN4" s="20">
        <v>194</v>
      </c>
      <c r="GO4" s="20">
        <v>195</v>
      </c>
      <c r="GP4" s="20">
        <v>196</v>
      </c>
      <c r="GQ4" s="20">
        <v>197</v>
      </c>
      <c r="GR4" s="20">
        <v>198</v>
      </c>
      <c r="GS4" s="20">
        <v>199</v>
      </c>
      <c r="GT4" s="20">
        <v>200</v>
      </c>
      <c r="GU4" s="20">
        <v>201</v>
      </c>
      <c r="GV4" s="20">
        <v>202</v>
      </c>
      <c r="GW4" s="20">
        <v>203</v>
      </c>
      <c r="GX4" s="20">
        <v>204</v>
      </c>
      <c r="GY4" s="20">
        <v>205</v>
      </c>
      <c r="GZ4" s="20">
        <v>206</v>
      </c>
      <c r="HA4" s="20">
        <v>207</v>
      </c>
      <c r="HB4" s="20">
        <v>208</v>
      </c>
      <c r="HC4" s="20">
        <v>209</v>
      </c>
      <c r="HD4" s="20">
        <v>210</v>
      </c>
      <c r="HE4" s="20">
        <v>211</v>
      </c>
      <c r="HF4" s="20">
        <v>212</v>
      </c>
      <c r="HG4" s="20">
        <v>213</v>
      </c>
      <c r="HH4" s="20">
        <v>214</v>
      </c>
      <c r="HI4" s="20">
        <v>215</v>
      </c>
      <c r="HJ4" s="20">
        <v>216</v>
      </c>
      <c r="HK4" s="20">
        <v>217</v>
      </c>
      <c r="HL4" s="20">
        <v>218</v>
      </c>
      <c r="HM4" s="20">
        <v>219</v>
      </c>
      <c r="HN4" s="20">
        <v>220</v>
      </c>
      <c r="HO4" s="20">
        <v>221</v>
      </c>
      <c r="HP4" s="20">
        <v>222</v>
      </c>
      <c r="HQ4" s="20">
        <v>223</v>
      </c>
      <c r="HR4" s="20">
        <v>224</v>
      </c>
      <c r="HS4" s="20">
        <v>225</v>
      </c>
      <c r="HT4" s="20">
        <v>226</v>
      </c>
      <c r="HU4" s="20">
        <v>227</v>
      </c>
      <c r="HV4" s="20">
        <v>228</v>
      </c>
      <c r="HW4" s="20">
        <v>229</v>
      </c>
      <c r="HX4" s="20">
        <v>230</v>
      </c>
      <c r="HY4" s="20">
        <v>231</v>
      </c>
      <c r="HZ4" s="20">
        <v>232</v>
      </c>
      <c r="IA4" s="20">
        <v>233</v>
      </c>
      <c r="IB4" s="20">
        <v>234</v>
      </c>
      <c r="IC4" s="20">
        <v>235</v>
      </c>
      <c r="ID4" s="20">
        <v>236</v>
      </c>
      <c r="IE4" s="20">
        <v>237</v>
      </c>
      <c r="IF4" s="20">
        <v>238</v>
      </c>
      <c r="IG4" s="20">
        <v>239</v>
      </c>
      <c r="IH4" s="20">
        <v>240</v>
      </c>
      <c r="II4" s="20">
        <v>241</v>
      </c>
      <c r="IJ4" s="20">
        <v>242</v>
      </c>
      <c r="IK4" s="20">
        <v>243</v>
      </c>
      <c r="IL4" s="20">
        <v>244</v>
      </c>
      <c r="IM4" s="20">
        <v>245</v>
      </c>
      <c r="IN4" s="20">
        <v>246</v>
      </c>
      <c r="IO4" s="20">
        <v>247</v>
      </c>
      <c r="IP4" s="20">
        <v>248</v>
      </c>
      <c r="IQ4" s="20">
        <v>249</v>
      </c>
      <c r="IR4" s="20">
        <v>250</v>
      </c>
      <c r="IS4" s="20">
        <v>251</v>
      </c>
      <c r="IT4" s="20">
        <v>252</v>
      </c>
      <c r="IU4" s="20">
        <v>253</v>
      </c>
      <c r="IV4" s="20">
        <v>254</v>
      </c>
      <c r="IW4" s="20">
        <v>255</v>
      </c>
      <c r="IX4" s="20">
        <v>256</v>
      </c>
      <c r="IY4" s="20">
        <v>257</v>
      </c>
      <c r="IZ4" s="20">
        <v>258</v>
      </c>
      <c r="JA4" s="20">
        <v>259</v>
      </c>
      <c r="JB4" s="20">
        <v>260</v>
      </c>
      <c r="JC4" s="20">
        <v>261</v>
      </c>
      <c r="JD4" s="20">
        <v>262</v>
      </c>
      <c r="JE4" s="20">
        <v>263</v>
      </c>
      <c r="JF4" s="20">
        <v>264</v>
      </c>
      <c r="JG4" s="20">
        <v>265</v>
      </c>
      <c r="JH4" s="20">
        <v>266</v>
      </c>
      <c r="JI4" s="20">
        <v>267</v>
      </c>
      <c r="JJ4" s="20">
        <v>268</v>
      </c>
      <c r="JK4" s="20">
        <v>269</v>
      </c>
      <c r="JL4" s="20">
        <v>270</v>
      </c>
      <c r="JM4" s="20">
        <v>271</v>
      </c>
      <c r="JN4" s="20">
        <v>272</v>
      </c>
      <c r="JO4" s="20">
        <v>273</v>
      </c>
      <c r="JP4" s="20">
        <v>274</v>
      </c>
      <c r="JQ4" s="20">
        <v>275</v>
      </c>
      <c r="JR4" s="20">
        <v>276</v>
      </c>
      <c r="JS4" s="20">
        <v>277</v>
      </c>
      <c r="JT4" s="20">
        <v>278</v>
      </c>
      <c r="JU4" s="20">
        <v>279</v>
      </c>
      <c r="JV4" s="20">
        <v>280</v>
      </c>
      <c r="JW4" s="20">
        <v>281</v>
      </c>
      <c r="JX4" s="20">
        <v>282</v>
      </c>
      <c r="JY4" s="20">
        <v>283</v>
      </c>
      <c r="JZ4" s="20">
        <v>284</v>
      </c>
      <c r="KA4" s="20">
        <v>285</v>
      </c>
      <c r="KB4" s="20">
        <v>286</v>
      </c>
      <c r="KC4" s="20">
        <v>287</v>
      </c>
      <c r="KD4" s="20">
        <v>288</v>
      </c>
      <c r="KE4" s="20">
        <v>289</v>
      </c>
      <c r="KF4" s="20">
        <v>290</v>
      </c>
      <c r="KG4" s="20">
        <v>291</v>
      </c>
      <c r="KH4" s="20">
        <v>292</v>
      </c>
      <c r="KI4" s="20">
        <v>293</v>
      </c>
      <c r="KJ4" s="20">
        <v>294</v>
      </c>
      <c r="KK4" s="20">
        <v>295</v>
      </c>
      <c r="KL4" s="20">
        <v>296</v>
      </c>
      <c r="KM4" s="20">
        <v>297</v>
      </c>
      <c r="KN4" s="20">
        <v>298</v>
      </c>
      <c r="KO4" s="20">
        <v>299</v>
      </c>
      <c r="KP4" s="20">
        <v>300</v>
      </c>
      <c r="KQ4" s="20">
        <v>301</v>
      </c>
      <c r="KR4" s="20">
        <v>302</v>
      </c>
      <c r="KS4" s="20">
        <v>303</v>
      </c>
      <c r="KT4" s="20">
        <v>304</v>
      </c>
      <c r="KU4" s="20">
        <v>305</v>
      </c>
      <c r="KV4" s="20">
        <v>306</v>
      </c>
      <c r="KW4" s="20">
        <v>307</v>
      </c>
      <c r="KX4" s="20">
        <v>308</v>
      </c>
      <c r="KY4" s="20">
        <v>309</v>
      </c>
      <c r="KZ4" s="20">
        <v>310</v>
      </c>
      <c r="LA4" s="20">
        <v>311</v>
      </c>
      <c r="LB4" s="20">
        <v>312</v>
      </c>
      <c r="LC4" s="20">
        <v>313</v>
      </c>
      <c r="LD4" s="20">
        <v>314</v>
      </c>
      <c r="LE4" s="20">
        <v>315</v>
      </c>
      <c r="LF4" s="20">
        <v>316</v>
      </c>
      <c r="LG4" s="20">
        <v>317</v>
      </c>
      <c r="LH4" s="20">
        <v>318</v>
      </c>
      <c r="LI4" s="20">
        <v>319</v>
      </c>
      <c r="LJ4" s="20">
        <v>320</v>
      </c>
      <c r="LK4" s="20">
        <v>321</v>
      </c>
      <c r="LL4" s="20">
        <v>322</v>
      </c>
      <c r="LM4" s="20">
        <v>323</v>
      </c>
      <c r="LN4" s="20">
        <v>324</v>
      </c>
      <c r="LO4" s="20">
        <v>325</v>
      </c>
      <c r="LP4" s="20">
        <v>326</v>
      </c>
      <c r="LQ4" s="20">
        <v>327</v>
      </c>
      <c r="LR4" s="20">
        <v>328</v>
      </c>
      <c r="LS4" s="20">
        <v>329</v>
      </c>
      <c r="LT4" s="20">
        <v>330</v>
      </c>
      <c r="LU4" s="20">
        <v>331</v>
      </c>
      <c r="LV4" s="20">
        <v>332</v>
      </c>
      <c r="LW4" s="20">
        <v>333</v>
      </c>
      <c r="LX4" s="20">
        <v>334</v>
      </c>
      <c r="LY4" s="20">
        <v>335</v>
      </c>
      <c r="LZ4" s="20">
        <v>336</v>
      </c>
      <c r="MA4" s="20">
        <v>337</v>
      </c>
      <c r="MB4" s="20">
        <v>338</v>
      </c>
      <c r="MC4" s="20">
        <v>339</v>
      </c>
      <c r="MD4" s="20">
        <v>340</v>
      </c>
      <c r="ME4" s="20">
        <v>341</v>
      </c>
      <c r="MF4" s="20">
        <v>342</v>
      </c>
      <c r="MG4" s="20">
        <v>343</v>
      </c>
      <c r="MH4" s="20">
        <v>344</v>
      </c>
      <c r="MI4" s="20">
        <v>345</v>
      </c>
      <c r="MJ4" s="20">
        <v>346</v>
      </c>
      <c r="MK4" s="20">
        <v>347</v>
      </c>
      <c r="ML4" s="20">
        <v>348</v>
      </c>
      <c r="MM4" s="20">
        <v>349</v>
      </c>
      <c r="MN4" s="20">
        <v>350</v>
      </c>
      <c r="MO4" s="20">
        <v>351</v>
      </c>
      <c r="MP4" s="20">
        <v>352</v>
      </c>
      <c r="MQ4" s="20">
        <v>353</v>
      </c>
      <c r="MR4" s="20">
        <v>354</v>
      </c>
      <c r="MS4" s="20">
        <v>355</v>
      </c>
      <c r="MT4" s="20">
        <v>356</v>
      </c>
      <c r="MU4" s="20">
        <v>357</v>
      </c>
      <c r="MV4" s="20">
        <v>358</v>
      </c>
      <c r="MW4" s="20">
        <v>359</v>
      </c>
      <c r="MX4" s="20">
        <v>360</v>
      </c>
      <c r="MY4" s="20">
        <v>361</v>
      </c>
      <c r="MZ4" s="20">
        <v>362</v>
      </c>
      <c r="NA4" s="20">
        <v>363</v>
      </c>
      <c r="NB4" s="20">
        <v>364</v>
      </c>
      <c r="NC4" s="20">
        <v>365</v>
      </c>
      <c r="ND4" s="22">
        <v>366</v>
      </c>
      <c r="NE4" s="20">
        <v>367</v>
      </c>
      <c r="NF4" s="20">
        <v>368</v>
      </c>
      <c r="NG4" s="20">
        <v>369</v>
      </c>
      <c r="NH4" s="20">
        <v>370</v>
      </c>
      <c r="NI4" s="20">
        <v>371</v>
      </c>
      <c r="NJ4" s="20">
        <v>372</v>
      </c>
      <c r="NK4" s="20">
        <v>373</v>
      </c>
      <c r="NL4" s="20">
        <v>374</v>
      </c>
      <c r="NM4" s="20">
        <v>375</v>
      </c>
      <c r="NN4" s="20">
        <v>376</v>
      </c>
      <c r="NO4" s="20">
        <v>377</v>
      </c>
      <c r="NP4" s="20">
        <v>378</v>
      </c>
      <c r="NQ4" s="20">
        <v>379</v>
      </c>
      <c r="NR4" s="20">
        <v>380</v>
      </c>
      <c r="NS4" s="20">
        <v>381</v>
      </c>
      <c r="NT4" s="20">
        <v>382</v>
      </c>
      <c r="NU4" s="20">
        <v>383</v>
      </c>
      <c r="NV4" s="20">
        <v>384</v>
      </c>
      <c r="NW4" s="20">
        <v>385</v>
      </c>
      <c r="NX4" s="20">
        <v>386</v>
      </c>
      <c r="NY4" s="20">
        <v>387</v>
      </c>
      <c r="NZ4" s="20">
        <v>388</v>
      </c>
      <c r="OA4" s="20">
        <v>389</v>
      </c>
      <c r="OB4" s="20">
        <v>390</v>
      </c>
      <c r="OC4" s="20">
        <v>391</v>
      </c>
      <c r="OD4" s="20">
        <v>392</v>
      </c>
      <c r="OE4" s="20">
        <v>393</v>
      </c>
      <c r="OF4" s="20">
        <v>394</v>
      </c>
      <c r="OG4" s="20">
        <v>395</v>
      </c>
      <c r="OH4" s="20">
        <v>396</v>
      </c>
      <c r="OI4" s="20">
        <v>397</v>
      </c>
      <c r="OJ4" s="20">
        <v>398</v>
      </c>
      <c r="OK4" s="20">
        <v>399</v>
      </c>
      <c r="OL4" s="20">
        <v>400</v>
      </c>
      <c r="OM4" s="20">
        <v>401</v>
      </c>
      <c r="ON4" s="20">
        <v>402</v>
      </c>
      <c r="OO4" s="20">
        <v>403</v>
      </c>
      <c r="OP4" s="20">
        <v>404</v>
      </c>
      <c r="OQ4" s="20">
        <v>405</v>
      </c>
      <c r="OR4" s="20">
        <v>406</v>
      </c>
      <c r="OS4" s="20">
        <v>407</v>
      </c>
      <c r="OT4" s="20">
        <v>408</v>
      </c>
      <c r="OU4" s="20">
        <v>409</v>
      </c>
      <c r="OV4" s="20">
        <v>410</v>
      </c>
      <c r="OW4" s="20">
        <v>411</v>
      </c>
      <c r="OX4" s="20">
        <v>412</v>
      </c>
      <c r="OY4" s="20">
        <v>413</v>
      </c>
      <c r="OZ4" s="20">
        <v>414</v>
      </c>
      <c r="PA4" s="20">
        <v>415</v>
      </c>
      <c r="PB4" s="20">
        <v>416</v>
      </c>
      <c r="PC4" s="20">
        <v>417</v>
      </c>
      <c r="PD4" s="20">
        <v>418</v>
      </c>
      <c r="PE4" s="20">
        <v>419</v>
      </c>
      <c r="PF4" s="20">
        <v>420</v>
      </c>
      <c r="PG4" s="20">
        <v>421</v>
      </c>
      <c r="PH4" s="20">
        <v>422</v>
      </c>
      <c r="PI4" s="20">
        <v>423</v>
      </c>
      <c r="PJ4" s="20">
        <v>424</v>
      </c>
      <c r="PK4" s="20">
        <v>425</v>
      </c>
      <c r="PL4" s="20">
        <v>426</v>
      </c>
      <c r="PM4" s="20">
        <v>427</v>
      </c>
      <c r="PN4" s="20">
        <v>428</v>
      </c>
      <c r="PO4" s="20">
        <v>429</v>
      </c>
      <c r="PP4" s="20">
        <v>430</v>
      </c>
      <c r="PQ4" s="20">
        <v>431</v>
      </c>
      <c r="PR4" s="20">
        <v>432</v>
      </c>
      <c r="PS4" s="20">
        <v>433</v>
      </c>
      <c r="PT4" s="20">
        <v>434</v>
      </c>
      <c r="PU4" s="20">
        <v>435</v>
      </c>
      <c r="PV4" s="20">
        <v>436</v>
      </c>
      <c r="PW4" s="20">
        <v>437</v>
      </c>
      <c r="PX4" s="20">
        <v>438</v>
      </c>
      <c r="PY4" s="20">
        <v>439</v>
      </c>
      <c r="PZ4" s="20">
        <v>440</v>
      </c>
      <c r="QA4" s="20">
        <v>441</v>
      </c>
      <c r="QB4" s="20">
        <v>442</v>
      </c>
      <c r="QC4" s="20">
        <v>443</v>
      </c>
      <c r="QD4" s="20">
        <v>444</v>
      </c>
      <c r="QE4" s="20">
        <v>445</v>
      </c>
      <c r="QF4" s="20">
        <v>446</v>
      </c>
      <c r="QG4" s="20">
        <v>447</v>
      </c>
      <c r="QH4" s="20">
        <v>448</v>
      </c>
      <c r="QI4" s="20">
        <v>449</v>
      </c>
      <c r="QJ4" s="20">
        <v>450</v>
      </c>
      <c r="QK4" s="20">
        <v>451</v>
      </c>
      <c r="QL4" s="20">
        <v>452</v>
      </c>
      <c r="QM4" s="20">
        <v>453</v>
      </c>
      <c r="QN4" s="20">
        <v>454</v>
      </c>
      <c r="QO4" s="20">
        <v>455</v>
      </c>
      <c r="QP4" s="20">
        <v>456</v>
      </c>
      <c r="QQ4" s="20">
        <v>457</v>
      </c>
      <c r="QR4" s="19"/>
      <c r="QS4" s="19"/>
      <c r="QT4" s="19"/>
      <c r="QU4" s="20">
        <v>3</v>
      </c>
      <c r="QV4" s="20">
        <f t="shared" ref="QV4:QZ4" si="0">1+QU4</f>
        <v>4</v>
      </c>
      <c r="QW4" s="20">
        <f t="shared" si="0"/>
        <v>5</v>
      </c>
      <c r="QX4" s="20">
        <f t="shared" si="0"/>
        <v>6</v>
      </c>
      <c r="QY4" s="20">
        <f t="shared" si="0"/>
        <v>7</v>
      </c>
      <c r="QZ4" s="20">
        <f t="shared" si="0"/>
        <v>8</v>
      </c>
      <c r="RA4" s="20">
        <f t="shared" ref="RA4:RF4" si="1">1+QZ4</f>
        <v>9</v>
      </c>
      <c r="RB4" s="20">
        <f t="shared" si="1"/>
        <v>10</v>
      </c>
      <c r="RC4" s="20">
        <f t="shared" si="1"/>
        <v>11</v>
      </c>
      <c r="RD4" s="20">
        <f t="shared" si="1"/>
        <v>12</v>
      </c>
      <c r="RE4" s="20">
        <f t="shared" si="1"/>
        <v>13</v>
      </c>
      <c r="RF4" s="20">
        <f t="shared" si="1"/>
        <v>14</v>
      </c>
      <c r="RG4" s="20">
        <f t="shared" ref="RG4:SI4" si="2">1+RF4</f>
        <v>15</v>
      </c>
      <c r="RH4" s="20">
        <f t="shared" si="2"/>
        <v>16</v>
      </c>
      <c r="RI4" s="20">
        <f t="shared" si="2"/>
        <v>17</v>
      </c>
      <c r="RJ4" s="20">
        <f t="shared" si="2"/>
        <v>18</v>
      </c>
      <c r="RK4" s="20">
        <f t="shared" si="2"/>
        <v>19</v>
      </c>
      <c r="RL4" s="20">
        <f t="shared" si="2"/>
        <v>20</v>
      </c>
      <c r="RM4" s="20">
        <f t="shared" si="2"/>
        <v>21</v>
      </c>
      <c r="RN4" s="20">
        <f t="shared" si="2"/>
        <v>22</v>
      </c>
      <c r="RO4" s="20">
        <f t="shared" si="2"/>
        <v>23</v>
      </c>
      <c r="RP4" s="20">
        <f t="shared" si="2"/>
        <v>24</v>
      </c>
      <c r="RQ4" s="20">
        <f t="shared" si="2"/>
        <v>25</v>
      </c>
      <c r="RR4" s="20">
        <f t="shared" si="2"/>
        <v>26</v>
      </c>
      <c r="RS4" s="20">
        <f t="shared" si="2"/>
        <v>27</v>
      </c>
      <c r="RT4" s="20">
        <f t="shared" si="2"/>
        <v>28</v>
      </c>
      <c r="RU4" s="20">
        <f t="shared" si="2"/>
        <v>29</v>
      </c>
      <c r="RV4" s="20">
        <f t="shared" si="2"/>
        <v>30</v>
      </c>
      <c r="RW4" s="20">
        <f t="shared" si="2"/>
        <v>31</v>
      </c>
      <c r="RX4" s="20">
        <f t="shared" si="2"/>
        <v>32</v>
      </c>
      <c r="RY4" s="20">
        <f t="shared" si="2"/>
        <v>33</v>
      </c>
      <c r="RZ4" s="20">
        <f t="shared" si="2"/>
        <v>34</v>
      </c>
      <c r="SA4" s="20">
        <f t="shared" si="2"/>
        <v>35</v>
      </c>
      <c r="SB4" s="20">
        <f t="shared" si="2"/>
        <v>36</v>
      </c>
      <c r="SC4" s="20">
        <f t="shared" si="2"/>
        <v>37</v>
      </c>
      <c r="SD4" s="20">
        <f t="shared" si="2"/>
        <v>38</v>
      </c>
      <c r="SE4" s="20">
        <f t="shared" si="2"/>
        <v>39</v>
      </c>
      <c r="SF4" s="20">
        <f t="shared" si="2"/>
        <v>40</v>
      </c>
      <c r="SG4" s="20">
        <f t="shared" si="2"/>
        <v>41</v>
      </c>
      <c r="SH4" s="20">
        <f t="shared" si="2"/>
        <v>42</v>
      </c>
      <c r="SI4" s="20">
        <f t="shared" si="2"/>
        <v>43</v>
      </c>
    </row>
    <row r="5" spans="1:503" s="19" customFormat="1">
      <c r="A5" s="17">
        <v>2018</v>
      </c>
      <c r="B5" s="16">
        <v>1</v>
      </c>
      <c r="C5">
        <v>1</v>
      </c>
      <c r="D5">
        <v>2</v>
      </c>
      <c r="E5">
        <v>3</v>
      </c>
      <c r="F5">
        <v>4</v>
      </c>
      <c r="G5">
        <v>5</v>
      </c>
      <c r="H5">
        <v>6</v>
      </c>
      <c r="I5">
        <v>7</v>
      </c>
      <c r="J5">
        <v>8</v>
      </c>
      <c r="K5">
        <v>9</v>
      </c>
      <c r="L5">
        <v>10</v>
      </c>
      <c r="M5">
        <v>11</v>
      </c>
      <c r="N5">
        <v>12</v>
      </c>
      <c r="O5">
        <v>13</v>
      </c>
      <c r="P5">
        <v>14</v>
      </c>
      <c r="Q5">
        <v>15</v>
      </c>
      <c r="R5">
        <v>16</v>
      </c>
      <c r="S5">
        <v>17</v>
      </c>
      <c r="T5">
        <v>18</v>
      </c>
      <c r="U5">
        <v>19</v>
      </c>
      <c r="V5">
        <v>20</v>
      </c>
      <c r="W5">
        <v>21</v>
      </c>
      <c r="X5">
        <v>22</v>
      </c>
      <c r="Y5">
        <v>23</v>
      </c>
      <c r="Z5">
        <v>24</v>
      </c>
      <c r="AA5">
        <v>25</v>
      </c>
      <c r="AB5">
        <v>26</v>
      </c>
      <c r="AC5">
        <v>27</v>
      </c>
      <c r="AD5">
        <v>28</v>
      </c>
      <c r="AE5">
        <v>29</v>
      </c>
      <c r="AF5">
        <v>30</v>
      </c>
      <c r="AG5">
        <v>31</v>
      </c>
      <c r="AH5" s="18">
        <v>1</v>
      </c>
      <c r="AI5" s="18">
        <v>2</v>
      </c>
      <c r="AJ5" s="18">
        <v>3</v>
      </c>
      <c r="AK5" s="18">
        <v>4</v>
      </c>
      <c r="AL5" s="18">
        <v>5</v>
      </c>
      <c r="AM5" s="18">
        <v>6</v>
      </c>
      <c r="AN5" s="18">
        <v>7</v>
      </c>
      <c r="AO5" s="18">
        <v>8</v>
      </c>
      <c r="AP5" s="18">
        <v>9</v>
      </c>
      <c r="AQ5" s="18">
        <v>10</v>
      </c>
      <c r="AR5" s="18">
        <v>11</v>
      </c>
      <c r="AS5" s="18">
        <v>12</v>
      </c>
      <c r="AT5" s="18">
        <v>13</v>
      </c>
      <c r="AU5" s="18">
        <v>14</v>
      </c>
      <c r="AV5" s="18">
        <v>15</v>
      </c>
      <c r="AW5" s="18">
        <v>16</v>
      </c>
      <c r="AX5" s="18">
        <v>17</v>
      </c>
      <c r="AY5" s="18">
        <v>18</v>
      </c>
      <c r="AZ5" s="18">
        <v>19</v>
      </c>
      <c r="BA5" s="18">
        <v>20</v>
      </c>
      <c r="BB5" s="18">
        <v>21</v>
      </c>
      <c r="BC5" s="18">
        <v>22</v>
      </c>
      <c r="BD5" s="18">
        <v>23</v>
      </c>
      <c r="BE5" s="18">
        <v>24</v>
      </c>
      <c r="BF5" s="18">
        <v>25</v>
      </c>
      <c r="BG5" s="18">
        <v>26</v>
      </c>
      <c r="BH5" s="18">
        <v>27</v>
      </c>
      <c r="BI5" s="18">
        <v>28</v>
      </c>
      <c r="BJ5"/>
      <c r="BK5">
        <v>1</v>
      </c>
      <c r="BL5">
        <v>2</v>
      </c>
      <c r="BM5">
        <v>3</v>
      </c>
      <c r="BN5">
        <v>4</v>
      </c>
      <c r="BO5">
        <v>5</v>
      </c>
      <c r="BP5">
        <v>6</v>
      </c>
      <c r="BQ5">
        <v>7</v>
      </c>
      <c r="BR5">
        <v>8</v>
      </c>
      <c r="BS5">
        <v>9</v>
      </c>
      <c r="BT5">
        <v>10</v>
      </c>
      <c r="BU5">
        <v>11</v>
      </c>
      <c r="BV5">
        <v>12</v>
      </c>
      <c r="BW5">
        <v>13</v>
      </c>
      <c r="BX5">
        <v>14</v>
      </c>
      <c r="BY5">
        <v>15</v>
      </c>
      <c r="BZ5">
        <v>16</v>
      </c>
      <c r="CA5">
        <v>17</v>
      </c>
      <c r="CB5">
        <v>18</v>
      </c>
      <c r="CC5">
        <v>19</v>
      </c>
      <c r="CD5">
        <v>20</v>
      </c>
      <c r="CE5">
        <v>21</v>
      </c>
      <c r="CF5">
        <v>22</v>
      </c>
      <c r="CG5">
        <v>23</v>
      </c>
      <c r="CH5">
        <v>24</v>
      </c>
      <c r="CI5">
        <v>25</v>
      </c>
      <c r="CJ5">
        <v>26</v>
      </c>
      <c r="CK5">
        <v>27</v>
      </c>
      <c r="CL5">
        <v>28</v>
      </c>
      <c r="CM5">
        <v>29</v>
      </c>
      <c r="CN5">
        <v>30</v>
      </c>
      <c r="CO5">
        <v>31</v>
      </c>
      <c r="CP5" s="18">
        <v>1</v>
      </c>
      <c r="CQ5" s="18">
        <v>2</v>
      </c>
      <c r="CR5" s="18">
        <v>3</v>
      </c>
      <c r="CS5" s="18">
        <v>4</v>
      </c>
      <c r="CT5" s="18">
        <v>5</v>
      </c>
      <c r="CU5" s="18">
        <v>6</v>
      </c>
      <c r="CV5" s="18">
        <v>7</v>
      </c>
      <c r="CW5" s="18">
        <v>8</v>
      </c>
      <c r="CX5" s="18">
        <v>9</v>
      </c>
      <c r="CY5" s="18">
        <v>10</v>
      </c>
      <c r="CZ5" s="18">
        <v>11</v>
      </c>
      <c r="DA5" s="18">
        <v>12</v>
      </c>
      <c r="DB5" s="18">
        <v>13</v>
      </c>
      <c r="DC5" s="18">
        <v>14</v>
      </c>
      <c r="DD5" s="18">
        <v>15</v>
      </c>
      <c r="DE5" s="18">
        <v>16</v>
      </c>
      <c r="DF5" s="18">
        <v>17</v>
      </c>
      <c r="DG5" s="18">
        <v>18</v>
      </c>
      <c r="DH5" s="18">
        <v>19</v>
      </c>
      <c r="DI5" s="18">
        <v>20</v>
      </c>
      <c r="DJ5" s="18">
        <v>21</v>
      </c>
      <c r="DK5" s="18">
        <v>22</v>
      </c>
      <c r="DL5" s="18">
        <v>23</v>
      </c>
      <c r="DM5" s="18">
        <v>24</v>
      </c>
      <c r="DN5" s="18">
        <v>25</v>
      </c>
      <c r="DO5" s="18">
        <v>26</v>
      </c>
      <c r="DP5" s="18">
        <v>27</v>
      </c>
      <c r="DQ5" s="18">
        <v>28</v>
      </c>
      <c r="DR5" s="18">
        <v>29</v>
      </c>
      <c r="DS5" s="18">
        <v>30</v>
      </c>
      <c r="DT5">
        <v>1</v>
      </c>
      <c r="DU5">
        <v>2</v>
      </c>
      <c r="DV5">
        <v>3</v>
      </c>
      <c r="DW5">
        <v>4</v>
      </c>
      <c r="DX5">
        <v>5</v>
      </c>
      <c r="DY5">
        <v>6</v>
      </c>
      <c r="DZ5">
        <v>7</v>
      </c>
      <c r="EA5">
        <v>8</v>
      </c>
      <c r="EB5">
        <v>9</v>
      </c>
      <c r="EC5">
        <v>10</v>
      </c>
      <c r="ED5">
        <v>11</v>
      </c>
      <c r="EE5">
        <v>12</v>
      </c>
      <c r="EF5">
        <v>13</v>
      </c>
      <c r="EG5">
        <v>14</v>
      </c>
      <c r="EH5">
        <v>15</v>
      </c>
      <c r="EI5">
        <v>16</v>
      </c>
      <c r="EJ5">
        <v>17</v>
      </c>
      <c r="EK5">
        <v>18</v>
      </c>
      <c r="EL5">
        <v>19</v>
      </c>
      <c r="EM5">
        <v>20</v>
      </c>
      <c r="EN5">
        <v>21</v>
      </c>
      <c r="EO5">
        <v>22</v>
      </c>
      <c r="EP5">
        <v>23</v>
      </c>
      <c r="EQ5">
        <v>24</v>
      </c>
      <c r="ER5">
        <v>25</v>
      </c>
      <c r="ES5">
        <v>26</v>
      </c>
      <c r="ET5">
        <v>27</v>
      </c>
      <c r="EU5">
        <v>28</v>
      </c>
      <c r="EV5">
        <v>29</v>
      </c>
      <c r="EW5">
        <v>30</v>
      </c>
      <c r="EX5">
        <v>31</v>
      </c>
      <c r="EY5" s="18">
        <v>1</v>
      </c>
      <c r="EZ5" s="18">
        <v>2</v>
      </c>
      <c r="FA5" s="18">
        <v>3</v>
      </c>
      <c r="FB5" s="18">
        <v>4</v>
      </c>
      <c r="FC5" s="18">
        <v>5</v>
      </c>
      <c r="FD5" s="18">
        <v>6</v>
      </c>
      <c r="FE5" s="18">
        <v>7</v>
      </c>
      <c r="FF5" s="18">
        <v>8</v>
      </c>
      <c r="FG5" s="18">
        <v>9</v>
      </c>
      <c r="FH5" s="18">
        <v>10</v>
      </c>
      <c r="FI5" s="18">
        <v>11</v>
      </c>
      <c r="FJ5" s="18">
        <v>12</v>
      </c>
      <c r="FK5" s="18">
        <v>13</v>
      </c>
      <c r="FL5" s="18">
        <v>14</v>
      </c>
      <c r="FM5" s="18">
        <v>15</v>
      </c>
      <c r="FN5" s="18">
        <v>16</v>
      </c>
      <c r="FO5" s="18">
        <v>17</v>
      </c>
      <c r="FP5" s="18">
        <v>18</v>
      </c>
      <c r="FQ5" s="18">
        <v>19</v>
      </c>
      <c r="FR5" s="18">
        <v>20</v>
      </c>
      <c r="FS5" s="18">
        <v>21</v>
      </c>
      <c r="FT5" s="18">
        <v>22</v>
      </c>
      <c r="FU5" s="18">
        <v>23</v>
      </c>
      <c r="FV5" s="18">
        <v>24</v>
      </c>
      <c r="FW5" s="18">
        <v>25</v>
      </c>
      <c r="FX5" s="18">
        <v>26</v>
      </c>
      <c r="FY5" s="18">
        <v>27</v>
      </c>
      <c r="FZ5" s="18">
        <v>28</v>
      </c>
      <c r="GA5" s="18">
        <v>29</v>
      </c>
      <c r="GB5" s="18">
        <v>30</v>
      </c>
      <c r="GC5">
        <v>1</v>
      </c>
      <c r="GD5">
        <v>2</v>
      </c>
      <c r="GE5">
        <v>3</v>
      </c>
      <c r="GF5">
        <v>4</v>
      </c>
      <c r="GG5">
        <v>5</v>
      </c>
      <c r="GH5">
        <v>6</v>
      </c>
      <c r="GI5">
        <v>7</v>
      </c>
      <c r="GJ5">
        <v>8</v>
      </c>
      <c r="GK5">
        <v>9</v>
      </c>
      <c r="GL5">
        <v>10</v>
      </c>
      <c r="GM5">
        <v>11</v>
      </c>
      <c r="GN5">
        <v>12</v>
      </c>
      <c r="GO5">
        <v>13</v>
      </c>
      <c r="GP5">
        <v>14</v>
      </c>
      <c r="GQ5">
        <v>15</v>
      </c>
      <c r="GR5">
        <v>16</v>
      </c>
      <c r="GS5">
        <v>17</v>
      </c>
      <c r="GT5">
        <v>18</v>
      </c>
      <c r="GU5">
        <v>19</v>
      </c>
      <c r="GV5">
        <v>20</v>
      </c>
      <c r="GW5">
        <v>21</v>
      </c>
      <c r="GX5">
        <v>22</v>
      </c>
      <c r="GY5">
        <v>23</v>
      </c>
      <c r="GZ5">
        <v>24</v>
      </c>
      <c r="HA5">
        <v>25</v>
      </c>
      <c r="HB5">
        <v>26</v>
      </c>
      <c r="HC5">
        <v>27</v>
      </c>
      <c r="HD5">
        <v>28</v>
      </c>
      <c r="HE5">
        <v>29</v>
      </c>
      <c r="HF5">
        <v>30</v>
      </c>
      <c r="HG5">
        <v>31</v>
      </c>
      <c r="HH5" s="18">
        <v>1</v>
      </c>
      <c r="HI5" s="18">
        <v>2</v>
      </c>
      <c r="HJ5" s="18">
        <v>3</v>
      </c>
      <c r="HK5" s="18">
        <v>4</v>
      </c>
      <c r="HL5" s="18">
        <v>5</v>
      </c>
      <c r="HM5" s="18">
        <v>6</v>
      </c>
      <c r="HN5" s="18">
        <v>7</v>
      </c>
      <c r="HO5" s="18">
        <v>8</v>
      </c>
      <c r="HP5" s="18">
        <v>9</v>
      </c>
      <c r="HQ5" s="18">
        <v>10</v>
      </c>
      <c r="HR5" s="18">
        <v>11</v>
      </c>
      <c r="HS5" s="18">
        <v>12</v>
      </c>
      <c r="HT5" s="70">
        <v>13</v>
      </c>
      <c r="HU5" s="70">
        <v>14</v>
      </c>
      <c r="HV5" s="70">
        <v>15</v>
      </c>
      <c r="HW5" s="18">
        <v>16</v>
      </c>
      <c r="HX5" s="18">
        <v>17</v>
      </c>
      <c r="HY5" s="18">
        <v>18</v>
      </c>
      <c r="HZ5" s="18">
        <v>19</v>
      </c>
      <c r="IA5" s="18">
        <v>20</v>
      </c>
      <c r="IB5" s="18">
        <v>21</v>
      </c>
      <c r="IC5" s="18">
        <v>22</v>
      </c>
      <c r="ID5" s="18">
        <v>23</v>
      </c>
      <c r="IE5" s="18">
        <v>24</v>
      </c>
      <c r="IF5" s="18">
        <v>25</v>
      </c>
      <c r="IG5" s="18">
        <v>26</v>
      </c>
      <c r="IH5" s="18">
        <v>27</v>
      </c>
      <c r="II5" s="18">
        <v>28</v>
      </c>
      <c r="IJ5" s="18">
        <v>29</v>
      </c>
      <c r="IK5" s="18">
        <v>30</v>
      </c>
      <c r="IL5" s="18">
        <v>31</v>
      </c>
      <c r="IM5">
        <v>1</v>
      </c>
      <c r="IN5">
        <v>2</v>
      </c>
      <c r="IO5">
        <v>3</v>
      </c>
      <c r="IP5">
        <v>4</v>
      </c>
      <c r="IQ5">
        <v>5</v>
      </c>
      <c r="IR5">
        <v>6</v>
      </c>
      <c r="IS5">
        <v>7</v>
      </c>
      <c r="IT5">
        <v>8</v>
      </c>
      <c r="IU5">
        <v>9</v>
      </c>
      <c r="IV5">
        <v>10</v>
      </c>
      <c r="IW5">
        <v>11</v>
      </c>
      <c r="IX5">
        <v>12</v>
      </c>
      <c r="IY5">
        <v>13</v>
      </c>
      <c r="IZ5">
        <v>14</v>
      </c>
      <c r="JA5">
        <v>15</v>
      </c>
      <c r="JB5">
        <v>16</v>
      </c>
      <c r="JC5">
        <v>17</v>
      </c>
      <c r="JD5">
        <v>18</v>
      </c>
      <c r="JE5">
        <v>19</v>
      </c>
      <c r="JF5">
        <v>20</v>
      </c>
      <c r="JG5">
        <v>21</v>
      </c>
      <c r="JH5">
        <v>22</v>
      </c>
      <c r="JI5">
        <v>23</v>
      </c>
      <c r="JJ5">
        <v>24</v>
      </c>
      <c r="JK5">
        <v>25</v>
      </c>
      <c r="JL5">
        <v>26</v>
      </c>
      <c r="JM5">
        <v>27</v>
      </c>
      <c r="JN5">
        <v>28</v>
      </c>
      <c r="JO5">
        <v>29</v>
      </c>
      <c r="JP5">
        <v>30</v>
      </c>
      <c r="JQ5" s="18">
        <v>1</v>
      </c>
      <c r="JR5" s="18">
        <v>2</v>
      </c>
      <c r="JS5" s="18">
        <v>3</v>
      </c>
      <c r="JT5" s="18">
        <v>4</v>
      </c>
      <c r="JU5" s="18">
        <v>5</v>
      </c>
      <c r="JV5" s="18">
        <v>6</v>
      </c>
      <c r="JW5" s="18">
        <v>7</v>
      </c>
      <c r="JX5" s="18">
        <v>8</v>
      </c>
      <c r="JY5" s="18">
        <v>9</v>
      </c>
      <c r="JZ5" s="18">
        <v>10</v>
      </c>
      <c r="KA5" s="18">
        <v>11</v>
      </c>
      <c r="KB5" s="18">
        <v>12</v>
      </c>
      <c r="KC5" s="18">
        <v>13</v>
      </c>
      <c r="KD5" s="18">
        <v>14</v>
      </c>
      <c r="KE5" s="18">
        <v>15</v>
      </c>
      <c r="KF5" s="18">
        <v>16</v>
      </c>
      <c r="KG5" s="18">
        <v>17</v>
      </c>
      <c r="KH5" s="18">
        <v>18</v>
      </c>
      <c r="KI5" s="18">
        <v>19</v>
      </c>
      <c r="KJ5" s="18">
        <v>20</v>
      </c>
      <c r="KK5" s="18">
        <v>21</v>
      </c>
      <c r="KL5" s="18">
        <v>22</v>
      </c>
      <c r="KM5" s="18">
        <v>23</v>
      </c>
      <c r="KN5" s="18">
        <v>24</v>
      </c>
      <c r="KO5" s="18">
        <v>25</v>
      </c>
      <c r="KP5" s="18">
        <v>26</v>
      </c>
      <c r="KQ5" s="18">
        <v>27</v>
      </c>
      <c r="KR5" s="18">
        <v>28</v>
      </c>
      <c r="KS5" s="18">
        <v>29</v>
      </c>
      <c r="KT5" s="18">
        <v>30</v>
      </c>
      <c r="KU5" s="18">
        <v>31</v>
      </c>
      <c r="KV5">
        <v>1</v>
      </c>
      <c r="KW5">
        <v>2</v>
      </c>
      <c r="KX5">
        <v>3</v>
      </c>
      <c r="KY5">
        <v>4</v>
      </c>
      <c r="KZ5">
        <v>5</v>
      </c>
      <c r="LA5">
        <v>6</v>
      </c>
      <c r="LB5">
        <v>7</v>
      </c>
      <c r="LC5">
        <v>8</v>
      </c>
      <c r="LD5">
        <v>9</v>
      </c>
      <c r="LE5">
        <v>10</v>
      </c>
      <c r="LF5">
        <v>11</v>
      </c>
      <c r="LG5">
        <v>12</v>
      </c>
      <c r="LH5">
        <v>13</v>
      </c>
      <c r="LI5">
        <v>14</v>
      </c>
      <c r="LJ5">
        <v>15</v>
      </c>
      <c r="LK5">
        <v>16</v>
      </c>
      <c r="LL5">
        <v>17</v>
      </c>
      <c r="LM5">
        <v>18</v>
      </c>
      <c r="LN5">
        <v>19</v>
      </c>
      <c r="LO5">
        <v>20</v>
      </c>
      <c r="LP5">
        <v>21</v>
      </c>
      <c r="LQ5">
        <v>22</v>
      </c>
      <c r="LR5">
        <v>23</v>
      </c>
      <c r="LS5">
        <v>24</v>
      </c>
      <c r="LT5">
        <v>25</v>
      </c>
      <c r="LU5">
        <v>26</v>
      </c>
      <c r="LV5">
        <v>27</v>
      </c>
      <c r="LW5">
        <v>28</v>
      </c>
      <c r="LX5" s="1">
        <v>29</v>
      </c>
      <c r="LY5" s="1">
        <v>30</v>
      </c>
      <c r="LZ5" s="18">
        <v>1</v>
      </c>
      <c r="MA5" s="18">
        <v>2</v>
      </c>
      <c r="MB5" s="18">
        <v>3</v>
      </c>
      <c r="MC5" s="18">
        <v>4</v>
      </c>
      <c r="MD5" s="18">
        <v>5</v>
      </c>
      <c r="ME5" s="18">
        <v>6</v>
      </c>
      <c r="MF5" s="18">
        <v>7</v>
      </c>
      <c r="MG5" s="18">
        <v>8</v>
      </c>
      <c r="MH5" s="18">
        <v>9</v>
      </c>
      <c r="MI5" s="18">
        <v>10</v>
      </c>
      <c r="MJ5" s="18">
        <v>11</v>
      </c>
      <c r="MK5" s="18">
        <v>12</v>
      </c>
      <c r="ML5" s="18">
        <v>13</v>
      </c>
      <c r="MM5" s="18">
        <v>14</v>
      </c>
      <c r="MN5" s="18">
        <v>15</v>
      </c>
      <c r="MO5" s="18">
        <v>16</v>
      </c>
      <c r="MP5" s="18">
        <v>17</v>
      </c>
      <c r="MQ5" s="18">
        <v>18</v>
      </c>
      <c r="MR5" s="18">
        <v>19</v>
      </c>
      <c r="MS5" s="18">
        <v>20</v>
      </c>
      <c r="MT5" s="18">
        <v>21</v>
      </c>
      <c r="MU5" s="18">
        <v>22</v>
      </c>
      <c r="MV5" s="18">
        <v>23</v>
      </c>
      <c r="MW5" s="18">
        <v>24</v>
      </c>
      <c r="MX5" s="18">
        <v>25</v>
      </c>
      <c r="MY5" s="18">
        <v>26</v>
      </c>
      <c r="MZ5" s="18">
        <v>27</v>
      </c>
      <c r="NA5" s="18">
        <v>28</v>
      </c>
      <c r="NB5" s="70">
        <v>29</v>
      </c>
      <c r="NC5" s="70">
        <v>30</v>
      </c>
      <c r="ND5" s="71">
        <v>31</v>
      </c>
      <c r="NE5" s="70">
        <v>1</v>
      </c>
      <c r="NF5" s="70">
        <v>2</v>
      </c>
      <c r="NG5" s="70">
        <v>3</v>
      </c>
      <c r="NH5" s="18">
        <v>4</v>
      </c>
      <c r="NI5" s="18">
        <v>5</v>
      </c>
      <c r="NJ5" s="18">
        <v>6</v>
      </c>
      <c r="NK5" s="18">
        <v>7</v>
      </c>
      <c r="NL5" s="18">
        <v>8</v>
      </c>
      <c r="NM5" s="18">
        <v>9</v>
      </c>
      <c r="NN5" s="18">
        <v>10</v>
      </c>
      <c r="NO5" s="18">
        <v>11</v>
      </c>
      <c r="NP5" s="18">
        <v>12</v>
      </c>
      <c r="NQ5" s="18">
        <v>13</v>
      </c>
      <c r="NR5" s="18">
        <v>14</v>
      </c>
      <c r="NS5" s="18">
        <v>15</v>
      </c>
      <c r="NT5" s="18">
        <v>16</v>
      </c>
      <c r="NU5" s="18">
        <v>17</v>
      </c>
      <c r="NV5" s="18">
        <v>18</v>
      </c>
      <c r="NW5" s="18">
        <v>19</v>
      </c>
      <c r="NX5" s="18">
        <v>20</v>
      </c>
      <c r="NY5" s="18">
        <v>21</v>
      </c>
      <c r="NZ5" s="18">
        <v>22</v>
      </c>
      <c r="OA5" s="18">
        <v>23</v>
      </c>
      <c r="OB5" s="18">
        <v>24</v>
      </c>
      <c r="OC5" s="18">
        <v>25</v>
      </c>
      <c r="OD5" s="18">
        <v>26</v>
      </c>
      <c r="OE5" s="18">
        <v>27</v>
      </c>
      <c r="OF5" s="18">
        <v>28</v>
      </c>
      <c r="OG5" s="18">
        <v>29</v>
      </c>
      <c r="OH5" s="18">
        <v>30</v>
      </c>
      <c r="OI5" s="18">
        <v>31</v>
      </c>
      <c r="OJ5">
        <v>1</v>
      </c>
      <c r="OK5">
        <v>2</v>
      </c>
      <c r="OL5">
        <v>3</v>
      </c>
      <c r="OM5">
        <v>4</v>
      </c>
      <c r="ON5">
        <v>5</v>
      </c>
      <c r="OO5">
        <v>6</v>
      </c>
      <c r="OP5">
        <v>7</v>
      </c>
      <c r="OQ5">
        <v>8</v>
      </c>
      <c r="OR5">
        <v>9</v>
      </c>
      <c r="OS5">
        <v>10</v>
      </c>
      <c r="OT5">
        <v>11</v>
      </c>
      <c r="OU5">
        <v>12</v>
      </c>
      <c r="OV5">
        <v>13</v>
      </c>
      <c r="OW5">
        <v>14</v>
      </c>
      <c r="OX5">
        <v>15</v>
      </c>
      <c r="OY5">
        <v>16</v>
      </c>
      <c r="OZ5">
        <v>17</v>
      </c>
      <c r="PA5">
        <v>18</v>
      </c>
      <c r="PB5">
        <v>19</v>
      </c>
      <c r="PC5">
        <v>20</v>
      </c>
      <c r="PD5">
        <v>21</v>
      </c>
      <c r="PE5">
        <v>22</v>
      </c>
      <c r="PF5">
        <v>23</v>
      </c>
      <c r="PG5">
        <v>24</v>
      </c>
      <c r="PH5">
        <v>25</v>
      </c>
      <c r="PI5">
        <v>26</v>
      </c>
      <c r="PJ5">
        <v>27</v>
      </c>
      <c r="PK5">
        <v>28</v>
      </c>
      <c r="PL5"/>
      <c r="PM5" s="18">
        <v>1</v>
      </c>
      <c r="PN5" s="18">
        <v>2</v>
      </c>
      <c r="PO5" s="18">
        <v>3</v>
      </c>
      <c r="PP5" s="18">
        <v>4</v>
      </c>
      <c r="PQ5" s="18">
        <v>5</v>
      </c>
      <c r="PR5" s="18">
        <v>6</v>
      </c>
      <c r="PS5" s="18">
        <v>7</v>
      </c>
      <c r="PT5" s="18">
        <v>8</v>
      </c>
      <c r="PU5" s="18">
        <v>9</v>
      </c>
      <c r="PV5" s="18">
        <v>10</v>
      </c>
      <c r="PW5" s="18">
        <v>11</v>
      </c>
      <c r="PX5" s="18">
        <v>12</v>
      </c>
      <c r="PY5" s="18">
        <v>13</v>
      </c>
      <c r="PZ5" s="18">
        <v>14</v>
      </c>
      <c r="QA5" s="18">
        <v>15</v>
      </c>
      <c r="QB5" s="18">
        <v>16</v>
      </c>
      <c r="QC5" s="18">
        <v>17</v>
      </c>
      <c r="QD5" s="18">
        <v>18</v>
      </c>
      <c r="QE5" s="18">
        <v>19</v>
      </c>
      <c r="QF5" s="18">
        <v>20</v>
      </c>
      <c r="QG5" s="18">
        <v>21</v>
      </c>
      <c r="QH5" s="18">
        <v>22</v>
      </c>
      <c r="QI5" s="18">
        <v>23</v>
      </c>
      <c r="QJ5" s="18">
        <v>24</v>
      </c>
      <c r="QK5" s="18">
        <v>25</v>
      </c>
      <c r="QL5" s="18">
        <v>26</v>
      </c>
      <c r="QM5" s="18">
        <v>27</v>
      </c>
      <c r="QN5" s="18">
        <v>28</v>
      </c>
      <c r="QO5" s="18">
        <v>29</v>
      </c>
      <c r="QP5" s="18">
        <v>30</v>
      </c>
      <c r="QQ5" s="18">
        <v>31</v>
      </c>
      <c r="QR5"/>
      <c r="QS5" s="17"/>
      <c r="QT5" s="16">
        <v>1</v>
      </c>
      <c r="QU5"/>
      <c r="QV5" s="18"/>
      <c r="QW5"/>
      <c r="QX5" s="18"/>
      <c r="QY5"/>
      <c r="QZ5" s="18"/>
      <c r="RA5"/>
      <c r="RB5" s="18"/>
      <c r="RC5"/>
      <c r="RD5" s="18"/>
      <c r="RE5"/>
      <c r="RF5" s="18">
        <v>1</v>
      </c>
      <c r="RG5" s="18">
        <v>2</v>
      </c>
      <c r="RH5" s="18">
        <v>3</v>
      </c>
      <c r="RI5" s="18">
        <v>4</v>
      </c>
      <c r="RJ5" s="18">
        <v>5</v>
      </c>
      <c r="RK5" s="18">
        <v>6</v>
      </c>
      <c r="RL5" s="18">
        <v>7</v>
      </c>
      <c r="RM5" s="18">
        <v>8</v>
      </c>
      <c r="RN5" s="18">
        <v>9</v>
      </c>
      <c r="RO5" s="18">
        <v>10</v>
      </c>
      <c r="RP5" s="18">
        <v>11</v>
      </c>
      <c r="RQ5" s="18">
        <v>12</v>
      </c>
      <c r="RR5" s="18">
        <v>13</v>
      </c>
      <c r="RS5" s="18">
        <v>14</v>
      </c>
      <c r="RT5" s="18">
        <v>15</v>
      </c>
      <c r="RU5" s="18">
        <v>16</v>
      </c>
      <c r="RV5" s="18">
        <v>17</v>
      </c>
      <c r="RW5" s="18">
        <v>18</v>
      </c>
      <c r="RX5" s="18">
        <v>19</v>
      </c>
      <c r="RY5" s="18">
        <v>20</v>
      </c>
      <c r="RZ5" s="18">
        <v>21</v>
      </c>
      <c r="SA5" s="18">
        <v>22</v>
      </c>
      <c r="SB5" s="18">
        <v>23</v>
      </c>
      <c r="SC5" s="18">
        <v>24</v>
      </c>
      <c r="SD5" s="18">
        <v>25</v>
      </c>
      <c r="SE5" s="18">
        <v>26</v>
      </c>
      <c r="SF5" s="18">
        <v>27</v>
      </c>
      <c r="SG5" s="18">
        <v>28</v>
      </c>
      <c r="SH5" s="18">
        <v>0</v>
      </c>
      <c r="SI5"/>
    </row>
    <row r="6" spans="1:503" ht="15" customHeight="1">
      <c r="A6" s="17"/>
      <c r="B6" s="16">
        <v>2</v>
      </c>
      <c r="C6" s="15" t="s">
        <v>54</v>
      </c>
      <c r="D6" t="s">
        <v>3</v>
      </c>
      <c r="E6" t="s">
        <v>4</v>
      </c>
      <c r="F6" t="s">
        <v>5</v>
      </c>
      <c r="G6" t="s">
        <v>6</v>
      </c>
      <c r="H6" t="s">
        <v>7</v>
      </c>
      <c r="I6" t="s">
        <v>2</v>
      </c>
      <c r="J6" s="76" t="s">
        <v>54</v>
      </c>
      <c r="K6" t="s">
        <v>3</v>
      </c>
      <c r="L6" t="s">
        <v>4</v>
      </c>
      <c r="M6" t="s">
        <v>5</v>
      </c>
      <c r="N6" t="s">
        <v>6</v>
      </c>
      <c r="O6" t="s">
        <v>7</v>
      </c>
      <c r="P6" t="s">
        <v>2</v>
      </c>
      <c r="Q6" t="s">
        <v>0</v>
      </c>
      <c r="R6" t="s">
        <v>3</v>
      </c>
      <c r="S6" t="s">
        <v>4</v>
      </c>
      <c r="T6" t="s">
        <v>5</v>
      </c>
      <c r="U6" t="s">
        <v>6</v>
      </c>
      <c r="V6" t="s">
        <v>7</v>
      </c>
      <c r="W6" t="s">
        <v>2</v>
      </c>
      <c r="X6" t="s">
        <v>0</v>
      </c>
      <c r="Y6" t="s">
        <v>3</v>
      </c>
      <c r="Z6" t="s">
        <v>4</v>
      </c>
      <c r="AA6" t="s">
        <v>5</v>
      </c>
      <c r="AB6" t="s">
        <v>6</v>
      </c>
      <c r="AC6" t="s">
        <v>7</v>
      </c>
      <c r="AD6" t="s">
        <v>2</v>
      </c>
      <c r="AE6" t="s">
        <v>0</v>
      </c>
      <c r="AF6" t="s">
        <v>3</v>
      </c>
      <c r="AG6" t="s">
        <v>4</v>
      </c>
      <c r="AH6" s="18" t="s">
        <v>5</v>
      </c>
      <c r="AI6" s="18" t="s">
        <v>6</v>
      </c>
      <c r="AJ6" s="18" t="s">
        <v>7</v>
      </c>
      <c r="AK6" s="18" t="s">
        <v>2</v>
      </c>
      <c r="AL6" s="18" t="s">
        <v>0</v>
      </c>
      <c r="AM6" s="18" t="s">
        <v>3</v>
      </c>
      <c r="AN6" s="18" t="s">
        <v>4</v>
      </c>
      <c r="AO6" s="18" t="s">
        <v>5</v>
      </c>
      <c r="AP6" s="18" t="s">
        <v>6</v>
      </c>
      <c r="AQ6" s="18" t="s">
        <v>7</v>
      </c>
      <c r="AR6" s="21" t="s">
        <v>34</v>
      </c>
      <c r="AS6" s="35" t="s">
        <v>54</v>
      </c>
      <c r="AT6" s="18" t="s">
        <v>3</v>
      </c>
      <c r="AU6" s="18" t="s">
        <v>4</v>
      </c>
      <c r="AV6" s="18" t="s">
        <v>5</v>
      </c>
      <c r="AW6" s="18" t="s">
        <v>6</v>
      </c>
      <c r="AX6" s="18" t="s">
        <v>7</v>
      </c>
      <c r="AY6" s="18" t="s">
        <v>2</v>
      </c>
      <c r="AZ6" s="18" t="s">
        <v>0</v>
      </c>
      <c r="BA6" s="18" t="s">
        <v>3</v>
      </c>
      <c r="BB6" s="18" t="s">
        <v>4</v>
      </c>
      <c r="BC6" s="18" t="s">
        <v>5</v>
      </c>
      <c r="BD6" s="18" t="s">
        <v>6</v>
      </c>
      <c r="BE6" s="18" t="s">
        <v>7</v>
      </c>
      <c r="BF6" s="18" t="s">
        <v>2</v>
      </c>
      <c r="BG6" s="18" t="s">
        <v>0</v>
      </c>
      <c r="BH6" s="18" t="s">
        <v>3</v>
      </c>
      <c r="BI6" s="18" t="s">
        <v>4</v>
      </c>
      <c r="BK6" t="s">
        <v>5</v>
      </c>
      <c r="BL6" t="s">
        <v>6</v>
      </c>
      <c r="BM6" t="s">
        <v>7</v>
      </c>
      <c r="BN6" t="s">
        <v>2</v>
      </c>
      <c r="BO6" t="s">
        <v>0</v>
      </c>
      <c r="BP6" t="s">
        <v>3</v>
      </c>
      <c r="BQ6" t="s">
        <v>4</v>
      </c>
      <c r="BR6" t="s">
        <v>5</v>
      </c>
      <c r="BS6" t="s">
        <v>6</v>
      </c>
      <c r="BT6" t="s">
        <v>7</v>
      </c>
      <c r="BU6" t="s">
        <v>2</v>
      </c>
      <c r="BV6" t="s">
        <v>0</v>
      </c>
      <c r="BW6" t="s">
        <v>3</v>
      </c>
      <c r="BX6" t="s">
        <v>4</v>
      </c>
      <c r="BY6" t="s">
        <v>5</v>
      </c>
      <c r="BZ6" t="s">
        <v>6</v>
      </c>
      <c r="CA6" t="s">
        <v>7</v>
      </c>
      <c r="CB6" t="s">
        <v>2</v>
      </c>
      <c r="CC6" t="s">
        <v>0</v>
      </c>
      <c r="CD6" t="s">
        <v>3</v>
      </c>
      <c r="CE6" s="76" t="s">
        <v>56</v>
      </c>
      <c r="CF6" t="s">
        <v>5</v>
      </c>
      <c r="CG6" t="s">
        <v>6</v>
      </c>
      <c r="CH6" t="s">
        <v>7</v>
      </c>
      <c r="CI6" t="s">
        <v>2</v>
      </c>
      <c r="CJ6" t="s">
        <v>0</v>
      </c>
      <c r="CK6" t="s">
        <v>3</v>
      </c>
      <c r="CL6" t="s">
        <v>4</v>
      </c>
      <c r="CM6" t="s">
        <v>5</v>
      </c>
      <c r="CN6" t="s">
        <v>6</v>
      </c>
      <c r="CO6" t="s">
        <v>7</v>
      </c>
      <c r="CP6" s="18" t="s">
        <v>2</v>
      </c>
      <c r="CQ6" s="18" t="s">
        <v>0</v>
      </c>
      <c r="CR6" s="18" t="s">
        <v>3</v>
      </c>
      <c r="CS6" s="18" t="s">
        <v>4</v>
      </c>
      <c r="CT6" s="18" t="s">
        <v>5</v>
      </c>
      <c r="CU6" s="18" t="s">
        <v>6</v>
      </c>
      <c r="CV6" s="18" t="s">
        <v>7</v>
      </c>
      <c r="CW6" s="18" t="s">
        <v>2</v>
      </c>
      <c r="CX6" s="18" t="s">
        <v>0</v>
      </c>
      <c r="CY6" s="18" t="s">
        <v>3</v>
      </c>
      <c r="CZ6" s="18" t="s">
        <v>4</v>
      </c>
      <c r="DA6" s="18" t="s">
        <v>5</v>
      </c>
      <c r="DB6" s="18" t="s">
        <v>6</v>
      </c>
      <c r="DC6" s="18" t="s">
        <v>7</v>
      </c>
      <c r="DD6" s="18" t="s">
        <v>2</v>
      </c>
      <c r="DE6" s="18" t="s">
        <v>0</v>
      </c>
      <c r="DF6" s="18" t="s">
        <v>3</v>
      </c>
      <c r="DG6" s="18" t="s">
        <v>4</v>
      </c>
      <c r="DH6" s="18" t="s">
        <v>5</v>
      </c>
      <c r="DI6" s="18" t="s">
        <v>6</v>
      </c>
      <c r="DJ6" s="18" t="s">
        <v>7</v>
      </c>
      <c r="DK6" s="18" t="s">
        <v>2</v>
      </c>
      <c r="DL6" s="18" t="s">
        <v>0</v>
      </c>
      <c r="DM6" s="18" t="s">
        <v>3</v>
      </c>
      <c r="DN6" s="18" t="s">
        <v>4</v>
      </c>
      <c r="DO6" s="18" t="s">
        <v>5</v>
      </c>
      <c r="DP6" s="18" t="s">
        <v>6</v>
      </c>
      <c r="DQ6" s="18" t="s">
        <v>7</v>
      </c>
      <c r="DR6" s="21" t="s">
        <v>34</v>
      </c>
      <c r="DS6" s="21" t="s">
        <v>54</v>
      </c>
      <c r="DT6" t="s">
        <v>3</v>
      </c>
      <c r="DU6" t="s">
        <v>4</v>
      </c>
      <c r="DV6" s="15" t="s">
        <v>57</v>
      </c>
      <c r="DW6" s="76" t="s">
        <v>58</v>
      </c>
      <c r="DX6" s="15" t="s">
        <v>35</v>
      </c>
      <c r="DY6" t="s">
        <v>2</v>
      </c>
      <c r="DZ6" t="s">
        <v>0</v>
      </c>
      <c r="EA6" t="s">
        <v>3</v>
      </c>
      <c r="EB6" t="s">
        <v>4</v>
      </c>
      <c r="EC6" t="s">
        <v>5</v>
      </c>
      <c r="ED6" t="s">
        <v>6</v>
      </c>
      <c r="EE6" t="s">
        <v>7</v>
      </c>
      <c r="EF6" t="s">
        <v>2</v>
      </c>
      <c r="EG6" t="s">
        <v>0</v>
      </c>
      <c r="EH6" t="s">
        <v>3</v>
      </c>
      <c r="EI6" t="s">
        <v>4</v>
      </c>
      <c r="EJ6" t="s">
        <v>5</v>
      </c>
      <c r="EK6" t="s">
        <v>6</v>
      </c>
      <c r="EL6" t="s">
        <v>7</v>
      </c>
      <c r="EM6" t="s">
        <v>2</v>
      </c>
      <c r="EN6" t="s">
        <v>0</v>
      </c>
      <c r="EO6" t="s">
        <v>3</v>
      </c>
      <c r="EP6" t="s">
        <v>4</v>
      </c>
      <c r="EQ6" t="s">
        <v>5</v>
      </c>
      <c r="ER6" t="s">
        <v>6</v>
      </c>
      <c r="ES6" t="s">
        <v>7</v>
      </c>
      <c r="ET6" t="s">
        <v>2</v>
      </c>
      <c r="EU6" t="s">
        <v>0</v>
      </c>
      <c r="EV6" t="s">
        <v>3</v>
      </c>
      <c r="EW6" t="s">
        <v>4</v>
      </c>
      <c r="EX6" t="s">
        <v>5</v>
      </c>
      <c r="EY6" s="18" t="s">
        <v>6</v>
      </c>
      <c r="EZ6" s="18" t="s">
        <v>7</v>
      </c>
      <c r="FA6" s="18" t="s">
        <v>2</v>
      </c>
      <c r="FB6" s="18" t="s">
        <v>0</v>
      </c>
      <c r="FC6" s="18" t="s">
        <v>3</v>
      </c>
      <c r="FD6" s="18" t="s">
        <v>4</v>
      </c>
      <c r="FE6" s="18" t="s">
        <v>5</v>
      </c>
      <c r="FF6" s="18" t="s">
        <v>6</v>
      </c>
      <c r="FG6" s="18" t="s">
        <v>7</v>
      </c>
      <c r="FH6" s="18" t="s">
        <v>2</v>
      </c>
      <c r="FI6" s="18" t="s">
        <v>0</v>
      </c>
      <c r="FJ6" s="18" t="s">
        <v>3</v>
      </c>
      <c r="FK6" s="18" t="s">
        <v>4</v>
      </c>
      <c r="FL6" s="18" t="s">
        <v>5</v>
      </c>
      <c r="FM6" s="18" t="s">
        <v>6</v>
      </c>
      <c r="FN6" s="18" t="s">
        <v>7</v>
      </c>
      <c r="FO6" s="18" t="s">
        <v>2</v>
      </c>
      <c r="FP6" s="18" t="s">
        <v>0</v>
      </c>
      <c r="FQ6" s="18" t="s">
        <v>3</v>
      </c>
      <c r="FR6" s="18" t="s">
        <v>4</v>
      </c>
      <c r="FS6" s="18" t="s">
        <v>5</v>
      </c>
      <c r="FT6" s="18" t="s">
        <v>6</v>
      </c>
      <c r="FU6" s="18" t="s">
        <v>7</v>
      </c>
      <c r="FV6" s="18" t="s">
        <v>2</v>
      </c>
      <c r="FW6" s="18" t="s">
        <v>0</v>
      </c>
      <c r="FX6" s="18" t="s">
        <v>3</v>
      </c>
      <c r="FY6" s="18" t="s">
        <v>4</v>
      </c>
      <c r="FZ6" s="18" t="s">
        <v>5</v>
      </c>
      <c r="GA6" s="18" t="s">
        <v>6</v>
      </c>
      <c r="GB6" s="18" t="s">
        <v>7</v>
      </c>
      <c r="GC6" t="s">
        <v>2</v>
      </c>
      <c r="GD6" t="s">
        <v>0</v>
      </c>
      <c r="GE6" t="s">
        <v>3</v>
      </c>
      <c r="GF6" t="s">
        <v>4</v>
      </c>
      <c r="GG6" t="s">
        <v>5</v>
      </c>
      <c r="GH6" t="s">
        <v>6</v>
      </c>
      <c r="GI6" t="s">
        <v>7</v>
      </c>
      <c r="GJ6" t="s">
        <v>2</v>
      </c>
      <c r="GK6" t="s">
        <v>0</v>
      </c>
      <c r="GL6" t="s">
        <v>3</v>
      </c>
      <c r="GM6" t="s">
        <v>4</v>
      </c>
      <c r="GN6" t="s">
        <v>5</v>
      </c>
      <c r="GO6" t="s">
        <v>6</v>
      </c>
      <c r="GP6" t="s">
        <v>7</v>
      </c>
      <c r="GQ6" t="s">
        <v>2</v>
      </c>
      <c r="GR6" s="15" t="s">
        <v>54</v>
      </c>
      <c r="GS6" t="s">
        <v>3</v>
      </c>
      <c r="GT6" t="s">
        <v>4</v>
      </c>
      <c r="GU6" t="s">
        <v>5</v>
      </c>
      <c r="GV6" t="s">
        <v>6</v>
      </c>
      <c r="GW6" t="s">
        <v>7</v>
      </c>
      <c r="GX6" t="s">
        <v>2</v>
      </c>
      <c r="GY6" t="s">
        <v>0</v>
      </c>
      <c r="GZ6" t="s">
        <v>3</v>
      </c>
      <c r="HA6" t="s">
        <v>4</v>
      </c>
      <c r="HB6" t="s">
        <v>5</v>
      </c>
      <c r="HC6" t="s">
        <v>6</v>
      </c>
      <c r="HD6" t="s">
        <v>7</v>
      </c>
      <c r="HE6" t="s">
        <v>2</v>
      </c>
      <c r="HF6" t="s">
        <v>0</v>
      </c>
      <c r="HG6" t="s">
        <v>3</v>
      </c>
      <c r="HH6" s="18" t="s">
        <v>4</v>
      </c>
      <c r="HI6" s="18" t="s">
        <v>5</v>
      </c>
      <c r="HJ6" s="18" t="s">
        <v>6</v>
      </c>
      <c r="HK6" s="18" t="s">
        <v>7</v>
      </c>
      <c r="HL6" s="18" t="s">
        <v>2</v>
      </c>
      <c r="HM6" s="18" t="s">
        <v>0</v>
      </c>
      <c r="HN6" s="18" t="s">
        <v>3</v>
      </c>
      <c r="HO6" s="18" t="s">
        <v>4</v>
      </c>
      <c r="HP6" s="18" t="s">
        <v>5</v>
      </c>
      <c r="HQ6" s="18" t="s">
        <v>6</v>
      </c>
      <c r="HR6" s="21" t="s">
        <v>35</v>
      </c>
      <c r="HS6" s="18" t="s">
        <v>2</v>
      </c>
      <c r="HT6" s="70" t="s">
        <v>54</v>
      </c>
      <c r="HU6" s="70" t="s">
        <v>55</v>
      </c>
      <c r="HV6" s="70" t="s">
        <v>56</v>
      </c>
      <c r="HW6" s="18" t="s">
        <v>5</v>
      </c>
      <c r="HX6" s="18" t="s">
        <v>6</v>
      </c>
      <c r="HY6" s="18" t="s">
        <v>7</v>
      </c>
      <c r="HZ6" s="18" t="s">
        <v>2</v>
      </c>
      <c r="IA6" s="18" t="s">
        <v>0</v>
      </c>
      <c r="IB6" s="18" t="s">
        <v>3</v>
      </c>
      <c r="IC6" s="18" t="s">
        <v>4</v>
      </c>
      <c r="ID6" s="18" t="s">
        <v>5</v>
      </c>
      <c r="IE6" s="18" t="s">
        <v>6</v>
      </c>
      <c r="IF6" s="18" t="s">
        <v>7</v>
      </c>
      <c r="IG6" s="18" t="s">
        <v>2</v>
      </c>
      <c r="IH6" s="18" t="s">
        <v>0</v>
      </c>
      <c r="II6" s="18" t="s">
        <v>3</v>
      </c>
      <c r="IJ6" s="18" t="s">
        <v>4</v>
      </c>
      <c r="IK6" s="18" t="s">
        <v>5</v>
      </c>
      <c r="IL6" s="18" t="s">
        <v>6</v>
      </c>
      <c r="IM6" t="s">
        <v>7</v>
      </c>
      <c r="IN6" t="s">
        <v>2</v>
      </c>
      <c r="IO6" t="s">
        <v>0</v>
      </c>
      <c r="IP6" t="s">
        <v>3</v>
      </c>
      <c r="IQ6" t="s">
        <v>4</v>
      </c>
      <c r="IR6" t="s">
        <v>5</v>
      </c>
      <c r="IS6" t="s">
        <v>6</v>
      </c>
      <c r="IT6" t="s">
        <v>7</v>
      </c>
      <c r="IU6" t="s">
        <v>2</v>
      </c>
      <c r="IV6" t="s">
        <v>0</v>
      </c>
      <c r="IW6" t="s">
        <v>3</v>
      </c>
      <c r="IX6" t="s">
        <v>4</v>
      </c>
      <c r="IY6" t="s">
        <v>5</v>
      </c>
      <c r="IZ6" t="s">
        <v>6</v>
      </c>
      <c r="JA6" t="s">
        <v>7</v>
      </c>
      <c r="JB6" t="s">
        <v>2</v>
      </c>
      <c r="JC6" s="15" t="s">
        <v>54</v>
      </c>
      <c r="JD6" t="s">
        <v>3</v>
      </c>
      <c r="JE6" t="s">
        <v>4</v>
      </c>
      <c r="JF6" t="s">
        <v>5</v>
      </c>
      <c r="JG6" t="s">
        <v>6</v>
      </c>
      <c r="JH6" t="s">
        <v>7</v>
      </c>
      <c r="JI6" s="15" t="s">
        <v>34</v>
      </c>
      <c r="JJ6" s="15" t="s">
        <v>54</v>
      </c>
      <c r="JK6" t="s">
        <v>3</v>
      </c>
      <c r="JL6" t="s">
        <v>4</v>
      </c>
      <c r="JM6" t="s">
        <v>5</v>
      </c>
      <c r="JN6" t="s">
        <v>6</v>
      </c>
      <c r="JO6" t="s">
        <v>7</v>
      </c>
      <c r="JP6" t="s">
        <v>2</v>
      </c>
      <c r="JQ6" s="18" t="s">
        <v>0</v>
      </c>
      <c r="JR6" s="18" t="s">
        <v>3</v>
      </c>
      <c r="JS6" s="18" t="s">
        <v>4</v>
      </c>
      <c r="JT6" s="18" t="s">
        <v>5</v>
      </c>
      <c r="JU6" s="18" t="s">
        <v>6</v>
      </c>
      <c r="JV6" s="18" t="s">
        <v>7</v>
      </c>
      <c r="JW6" s="18" t="s">
        <v>2</v>
      </c>
      <c r="JX6" s="21" t="s">
        <v>54</v>
      </c>
      <c r="JY6" s="18" t="s">
        <v>3</v>
      </c>
      <c r="JZ6" s="18" t="s">
        <v>4</v>
      </c>
      <c r="KA6" s="18" t="s">
        <v>5</v>
      </c>
      <c r="KB6" s="18" t="s">
        <v>6</v>
      </c>
      <c r="KC6" s="18" t="s">
        <v>7</v>
      </c>
      <c r="KD6" s="18" t="s">
        <v>2</v>
      </c>
      <c r="KE6" s="18" t="s">
        <v>0</v>
      </c>
      <c r="KF6" s="18" t="s">
        <v>3</v>
      </c>
      <c r="KG6" s="18" t="s">
        <v>4</v>
      </c>
      <c r="KH6" s="18" t="s">
        <v>5</v>
      </c>
      <c r="KI6" s="18" t="s">
        <v>6</v>
      </c>
      <c r="KJ6" s="18" t="s">
        <v>7</v>
      </c>
      <c r="KK6" s="18" t="s">
        <v>2</v>
      </c>
      <c r="KL6" s="18" t="s">
        <v>0</v>
      </c>
      <c r="KM6" s="18" t="s">
        <v>3</v>
      </c>
      <c r="KN6" s="18" t="s">
        <v>4</v>
      </c>
      <c r="KO6" s="18" t="s">
        <v>5</v>
      </c>
      <c r="KP6" s="18" t="s">
        <v>6</v>
      </c>
      <c r="KQ6" s="18" t="s">
        <v>7</v>
      </c>
      <c r="KR6" s="18" t="s">
        <v>2</v>
      </c>
      <c r="KS6" s="18" t="s">
        <v>0</v>
      </c>
      <c r="KT6" s="18" t="s">
        <v>3</v>
      </c>
      <c r="KU6" s="18" t="s">
        <v>4</v>
      </c>
      <c r="KV6" t="s">
        <v>5</v>
      </c>
      <c r="KW6" t="s">
        <v>6</v>
      </c>
      <c r="KX6" s="15" t="s">
        <v>35</v>
      </c>
      <c r="KY6" t="s">
        <v>2</v>
      </c>
      <c r="KZ6" t="s">
        <v>0</v>
      </c>
      <c r="LA6" t="s">
        <v>3</v>
      </c>
      <c r="LB6" t="s">
        <v>4</v>
      </c>
      <c r="LC6" t="s">
        <v>5</v>
      </c>
      <c r="LD6" t="s">
        <v>6</v>
      </c>
      <c r="LE6" t="s">
        <v>7</v>
      </c>
      <c r="LF6" t="s">
        <v>2</v>
      </c>
      <c r="LG6" t="s">
        <v>0</v>
      </c>
      <c r="LH6" t="s">
        <v>3</v>
      </c>
      <c r="LI6" t="s">
        <v>4</v>
      </c>
      <c r="LJ6" t="s">
        <v>5</v>
      </c>
      <c r="LK6" t="s">
        <v>6</v>
      </c>
      <c r="LL6" t="s">
        <v>7</v>
      </c>
      <c r="LM6" t="s">
        <v>2</v>
      </c>
      <c r="LN6" t="s">
        <v>0</v>
      </c>
      <c r="LO6" t="s">
        <v>3</v>
      </c>
      <c r="LP6" t="s">
        <v>4</v>
      </c>
      <c r="LQ6" t="s">
        <v>5</v>
      </c>
      <c r="LR6" s="76" t="s">
        <v>58</v>
      </c>
      <c r="LS6" t="s">
        <v>7</v>
      </c>
      <c r="LT6" t="s">
        <v>2</v>
      </c>
      <c r="LU6" t="s">
        <v>0</v>
      </c>
      <c r="LV6" t="s">
        <v>3</v>
      </c>
      <c r="LW6" t="s">
        <v>4</v>
      </c>
      <c r="LX6" s="1" t="s">
        <v>5</v>
      </c>
      <c r="LY6" s="1" t="s">
        <v>6</v>
      </c>
      <c r="LZ6" s="18" t="s">
        <v>7</v>
      </c>
      <c r="MA6" s="18" t="s">
        <v>2</v>
      </c>
      <c r="MB6" s="18" t="s">
        <v>0</v>
      </c>
      <c r="MC6" s="18" t="s">
        <v>3</v>
      </c>
      <c r="MD6" s="18" t="s">
        <v>4</v>
      </c>
      <c r="ME6" s="18" t="s">
        <v>5</v>
      </c>
      <c r="MF6" s="18" t="s">
        <v>6</v>
      </c>
      <c r="MG6" s="18" t="s">
        <v>7</v>
      </c>
      <c r="MH6" s="18" t="s">
        <v>2</v>
      </c>
      <c r="MI6" s="18" t="s">
        <v>0</v>
      </c>
      <c r="MJ6" s="18" t="s">
        <v>3</v>
      </c>
      <c r="MK6" s="18" t="s">
        <v>4</v>
      </c>
      <c r="ML6" s="18" t="s">
        <v>5</v>
      </c>
      <c r="MM6" s="18" t="s">
        <v>6</v>
      </c>
      <c r="MN6" s="18" t="s">
        <v>7</v>
      </c>
      <c r="MO6" s="18" t="s">
        <v>2</v>
      </c>
      <c r="MP6" s="18" t="s">
        <v>0</v>
      </c>
      <c r="MQ6" s="18" t="s">
        <v>3</v>
      </c>
      <c r="MR6" s="18" t="s">
        <v>4</v>
      </c>
      <c r="MS6" s="18" t="s">
        <v>5</v>
      </c>
      <c r="MT6" s="18" t="s">
        <v>6</v>
      </c>
      <c r="MU6" s="18" t="s">
        <v>7</v>
      </c>
      <c r="MV6" s="21" t="s">
        <v>34</v>
      </c>
      <c r="MW6" s="35" t="s">
        <v>54</v>
      </c>
      <c r="MX6" s="18" t="s">
        <v>3</v>
      </c>
      <c r="MY6" s="18" t="s">
        <v>4</v>
      </c>
      <c r="MZ6" s="18" t="s">
        <v>5</v>
      </c>
      <c r="NA6" s="18" t="s">
        <v>6</v>
      </c>
      <c r="NB6" s="70" t="s">
        <v>7</v>
      </c>
      <c r="NC6" s="70" t="s">
        <v>2</v>
      </c>
      <c r="ND6" s="71" t="s">
        <v>54</v>
      </c>
      <c r="NE6" s="70" t="s">
        <v>55</v>
      </c>
      <c r="NF6" s="70" t="s">
        <v>56</v>
      </c>
      <c r="NG6" s="70" t="s">
        <v>57</v>
      </c>
      <c r="NH6" s="18" t="s">
        <v>6</v>
      </c>
      <c r="NI6" s="18" t="s">
        <v>7</v>
      </c>
      <c r="NJ6" s="18" t="s">
        <v>2</v>
      </c>
      <c r="NK6" s="18" t="s">
        <v>0</v>
      </c>
      <c r="NL6" s="18" t="s">
        <v>3</v>
      </c>
      <c r="NM6" s="18" t="s">
        <v>4</v>
      </c>
      <c r="NN6" s="18" t="s">
        <v>5</v>
      </c>
      <c r="NO6" s="18" t="s">
        <v>6</v>
      </c>
      <c r="NP6" s="18" t="s">
        <v>7</v>
      </c>
      <c r="NQ6" s="18" t="s">
        <v>2</v>
      </c>
      <c r="NR6" s="35" t="s">
        <v>54</v>
      </c>
      <c r="NS6" s="18" t="s">
        <v>3</v>
      </c>
      <c r="NT6" s="18" t="s">
        <v>4</v>
      </c>
      <c r="NU6" s="18" t="s">
        <v>5</v>
      </c>
      <c r="NV6" s="18" t="s">
        <v>6</v>
      </c>
      <c r="NW6" s="18" t="s">
        <v>7</v>
      </c>
      <c r="NX6" s="18" t="s">
        <v>2</v>
      </c>
      <c r="NY6" s="18" t="s">
        <v>0</v>
      </c>
      <c r="NZ6" s="18" t="s">
        <v>3</v>
      </c>
      <c r="OA6" s="18" t="s">
        <v>4</v>
      </c>
      <c r="OB6" s="18" t="s">
        <v>5</v>
      </c>
      <c r="OC6" s="18" t="s">
        <v>6</v>
      </c>
      <c r="OD6" s="18" t="s">
        <v>7</v>
      </c>
      <c r="OE6" s="18" t="s">
        <v>2</v>
      </c>
      <c r="OF6" s="18" t="s">
        <v>0</v>
      </c>
      <c r="OG6" s="18" t="s">
        <v>3</v>
      </c>
      <c r="OH6" s="18" t="s">
        <v>4</v>
      </c>
      <c r="OI6" s="18" t="s">
        <v>5</v>
      </c>
      <c r="OJ6" t="s">
        <v>6</v>
      </c>
      <c r="OK6" t="s">
        <v>7</v>
      </c>
      <c r="OL6" t="s">
        <v>2</v>
      </c>
      <c r="OM6" t="s">
        <v>0</v>
      </c>
      <c r="ON6" t="s">
        <v>3</v>
      </c>
      <c r="OO6" t="s">
        <v>4</v>
      </c>
      <c r="OP6" t="s">
        <v>5</v>
      </c>
      <c r="OQ6" t="s">
        <v>6</v>
      </c>
      <c r="OR6" t="s">
        <v>7</v>
      </c>
      <c r="OS6" t="s">
        <v>2</v>
      </c>
      <c r="OT6" s="76" t="s">
        <v>54</v>
      </c>
      <c r="OU6" t="s">
        <v>3</v>
      </c>
      <c r="OV6" t="s">
        <v>4</v>
      </c>
      <c r="OW6" t="s">
        <v>5</v>
      </c>
      <c r="OX6" t="s">
        <v>6</v>
      </c>
      <c r="OY6" t="s">
        <v>7</v>
      </c>
      <c r="OZ6" t="s">
        <v>2</v>
      </c>
      <c r="PA6" t="s">
        <v>0</v>
      </c>
      <c r="PB6" t="s">
        <v>3</v>
      </c>
      <c r="PC6" t="s">
        <v>4</v>
      </c>
      <c r="PD6" t="s">
        <v>5</v>
      </c>
      <c r="PE6" t="s">
        <v>6</v>
      </c>
      <c r="PF6" t="s">
        <v>7</v>
      </c>
      <c r="PG6" t="s">
        <v>2</v>
      </c>
      <c r="PH6" t="s">
        <v>0</v>
      </c>
      <c r="PI6" t="s">
        <v>3</v>
      </c>
      <c r="PJ6" t="s">
        <v>4</v>
      </c>
      <c r="PK6" t="s">
        <v>5</v>
      </c>
      <c r="PM6" s="18" t="s">
        <v>6</v>
      </c>
      <c r="PN6" s="18" t="s">
        <v>7</v>
      </c>
      <c r="PO6" s="18" t="s">
        <v>2</v>
      </c>
      <c r="PP6" s="18" t="s">
        <v>0</v>
      </c>
      <c r="PQ6" s="18" t="s">
        <v>3</v>
      </c>
      <c r="PR6" s="18" t="s">
        <v>4</v>
      </c>
      <c r="PS6" s="18" t="s">
        <v>5</v>
      </c>
      <c r="PT6" s="18" t="s">
        <v>6</v>
      </c>
      <c r="PU6" s="18" t="s">
        <v>7</v>
      </c>
      <c r="PV6" s="18" t="s">
        <v>2</v>
      </c>
      <c r="PW6" s="18" t="s">
        <v>0</v>
      </c>
      <c r="PX6" s="18" t="s">
        <v>3</v>
      </c>
      <c r="PY6" s="18" t="s">
        <v>4</v>
      </c>
      <c r="PZ6" s="18" t="s">
        <v>5</v>
      </c>
      <c r="QA6" s="18" t="s">
        <v>6</v>
      </c>
      <c r="QB6" s="18" t="s">
        <v>7</v>
      </c>
      <c r="QC6" s="18" t="s">
        <v>2</v>
      </c>
      <c r="QD6" s="18" t="s">
        <v>0</v>
      </c>
      <c r="QE6" s="18" t="s">
        <v>3</v>
      </c>
      <c r="QF6" s="18" t="s">
        <v>4</v>
      </c>
      <c r="QG6" s="35" t="s">
        <v>57</v>
      </c>
      <c r="QH6" s="18" t="s">
        <v>6</v>
      </c>
      <c r="QI6" s="18" t="s">
        <v>7</v>
      </c>
      <c r="QJ6" s="18" t="s">
        <v>2</v>
      </c>
      <c r="QK6" s="18" t="s">
        <v>0</v>
      </c>
      <c r="QL6" s="18" t="s">
        <v>3</v>
      </c>
      <c r="QM6" s="18" t="s">
        <v>4</v>
      </c>
      <c r="QN6" s="18" t="s">
        <v>5</v>
      </c>
      <c r="QO6" s="18" t="s">
        <v>6</v>
      </c>
      <c r="QP6" s="18" t="s">
        <v>7</v>
      </c>
      <c r="QQ6" s="18" t="s">
        <v>2</v>
      </c>
      <c r="QS6" s="181" t="s">
        <v>122</v>
      </c>
      <c r="QT6" s="16">
        <v>2</v>
      </c>
      <c r="QU6" s="178">
        <v>43160</v>
      </c>
      <c r="QV6" s="180">
        <f>QU6+31</f>
        <v>43191</v>
      </c>
      <c r="QW6" s="178">
        <f>QV6+30</f>
        <v>43221</v>
      </c>
      <c r="QX6" s="180">
        <f t="shared" ref="QX6:RF46" si="3">QW6+31</f>
        <v>43252</v>
      </c>
      <c r="QY6" s="178">
        <f>QX6+30</f>
        <v>43282</v>
      </c>
      <c r="QZ6" s="180">
        <f t="shared" si="3"/>
        <v>43313</v>
      </c>
      <c r="RA6" s="178">
        <f t="shared" si="3"/>
        <v>43344</v>
      </c>
      <c r="RB6" s="180">
        <f>RA6+30</f>
        <v>43374</v>
      </c>
      <c r="RC6" s="178">
        <f t="shared" si="3"/>
        <v>43405</v>
      </c>
      <c r="RD6" s="180">
        <f>RC6+30</f>
        <v>43435</v>
      </c>
      <c r="RE6" s="178">
        <f t="shared" si="3"/>
        <v>43466</v>
      </c>
      <c r="RF6" s="180">
        <f>RE6+31</f>
        <v>43497</v>
      </c>
      <c r="RG6" s="180">
        <f>1+RF6</f>
        <v>43498</v>
      </c>
      <c r="RH6" s="180">
        <f t="shared" ref="RH6:SH6" si="4">1+RG6</f>
        <v>43499</v>
      </c>
      <c r="RI6" s="180">
        <f t="shared" si="4"/>
        <v>43500</v>
      </c>
      <c r="RJ6" s="180">
        <f t="shared" si="4"/>
        <v>43501</v>
      </c>
      <c r="RK6" s="180">
        <f t="shared" si="4"/>
        <v>43502</v>
      </c>
      <c r="RL6" s="180">
        <f t="shared" si="4"/>
        <v>43503</v>
      </c>
      <c r="RM6" s="180">
        <f t="shared" si="4"/>
        <v>43504</v>
      </c>
      <c r="RN6" s="180">
        <f t="shared" si="4"/>
        <v>43505</v>
      </c>
      <c r="RO6" s="180">
        <f t="shared" si="4"/>
        <v>43506</v>
      </c>
      <c r="RP6" s="180">
        <f t="shared" si="4"/>
        <v>43507</v>
      </c>
      <c r="RQ6" s="180">
        <f t="shared" si="4"/>
        <v>43508</v>
      </c>
      <c r="RR6" s="180">
        <f t="shared" si="4"/>
        <v>43509</v>
      </c>
      <c r="RS6" s="180">
        <f t="shared" si="4"/>
        <v>43510</v>
      </c>
      <c r="RT6" s="180">
        <f t="shared" si="4"/>
        <v>43511</v>
      </c>
      <c r="RU6" s="180">
        <f t="shared" si="4"/>
        <v>43512</v>
      </c>
      <c r="RV6" s="180">
        <f t="shared" si="4"/>
        <v>43513</v>
      </c>
      <c r="RW6" s="180">
        <f t="shared" si="4"/>
        <v>43514</v>
      </c>
      <c r="RX6" s="180">
        <f t="shared" si="4"/>
        <v>43515</v>
      </c>
      <c r="RY6" s="180">
        <f t="shared" si="4"/>
        <v>43516</v>
      </c>
      <c r="RZ6" s="180">
        <f t="shared" si="4"/>
        <v>43517</v>
      </c>
      <c r="SA6" s="180">
        <f t="shared" si="4"/>
        <v>43518</v>
      </c>
      <c r="SB6" s="180">
        <f t="shared" si="4"/>
        <v>43519</v>
      </c>
      <c r="SC6" s="180">
        <f t="shared" si="4"/>
        <v>43520</v>
      </c>
      <c r="SD6" s="180">
        <f t="shared" si="4"/>
        <v>43521</v>
      </c>
      <c r="SE6" s="180">
        <f t="shared" si="4"/>
        <v>43522</v>
      </c>
      <c r="SF6" s="180">
        <f t="shared" si="4"/>
        <v>43523</v>
      </c>
      <c r="SG6" s="180">
        <f t="shared" si="4"/>
        <v>43524</v>
      </c>
      <c r="SH6" s="180">
        <f t="shared" si="4"/>
        <v>43525</v>
      </c>
      <c r="SI6" s="178">
        <f>IF(TEXT(SH6,"mm")="03",SH6,SH6+1)</f>
        <v>43525</v>
      </c>
    </row>
    <row r="7" spans="1:503" ht="15" customHeight="1">
      <c r="A7" s="17">
        <v>2019</v>
      </c>
      <c r="B7" s="16">
        <v>3</v>
      </c>
      <c r="C7" s="18">
        <v>1</v>
      </c>
      <c r="D7" s="18">
        <v>2</v>
      </c>
      <c r="E7" s="18">
        <v>3</v>
      </c>
      <c r="F7" s="18">
        <v>4</v>
      </c>
      <c r="G7" s="18">
        <v>5</v>
      </c>
      <c r="H7" s="18">
        <v>6</v>
      </c>
      <c r="I7" s="18">
        <v>7</v>
      </c>
      <c r="J7" s="18">
        <v>8</v>
      </c>
      <c r="K7" s="18">
        <v>9</v>
      </c>
      <c r="L7" s="18">
        <v>10</v>
      </c>
      <c r="M7" s="18">
        <v>11</v>
      </c>
      <c r="N7" s="18">
        <v>12</v>
      </c>
      <c r="O7" s="18">
        <v>13</v>
      </c>
      <c r="P7" s="18">
        <v>14</v>
      </c>
      <c r="Q7" s="18">
        <v>15</v>
      </c>
      <c r="R7" s="18">
        <v>16</v>
      </c>
      <c r="S7" s="18">
        <v>17</v>
      </c>
      <c r="T7" s="18">
        <v>18</v>
      </c>
      <c r="U7" s="18">
        <v>19</v>
      </c>
      <c r="V7" s="18">
        <v>20</v>
      </c>
      <c r="W7" s="18">
        <v>21</v>
      </c>
      <c r="X7" s="18">
        <v>22</v>
      </c>
      <c r="Y7" s="18">
        <v>23</v>
      </c>
      <c r="Z7" s="18">
        <v>24</v>
      </c>
      <c r="AA7" s="18">
        <v>25</v>
      </c>
      <c r="AB7" s="18">
        <v>26</v>
      </c>
      <c r="AC7" s="18">
        <v>27</v>
      </c>
      <c r="AD7" s="18">
        <v>28</v>
      </c>
      <c r="AE7" s="18">
        <v>29</v>
      </c>
      <c r="AF7" s="18">
        <v>30</v>
      </c>
      <c r="AG7" s="18">
        <v>31</v>
      </c>
      <c r="AH7">
        <v>1</v>
      </c>
      <c r="AI7">
        <v>2</v>
      </c>
      <c r="AJ7">
        <v>3</v>
      </c>
      <c r="AK7">
        <v>4</v>
      </c>
      <c r="AL7">
        <v>5</v>
      </c>
      <c r="AM7">
        <v>6</v>
      </c>
      <c r="AN7">
        <v>7</v>
      </c>
      <c r="AO7">
        <v>8</v>
      </c>
      <c r="AP7">
        <v>9</v>
      </c>
      <c r="AQ7">
        <v>10</v>
      </c>
      <c r="AR7">
        <v>11</v>
      </c>
      <c r="AS7">
        <v>12</v>
      </c>
      <c r="AT7">
        <v>13</v>
      </c>
      <c r="AU7">
        <v>14</v>
      </c>
      <c r="AV7">
        <v>15</v>
      </c>
      <c r="AW7">
        <v>16</v>
      </c>
      <c r="AX7">
        <v>17</v>
      </c>
      <c r="AY7">
        <v>18</v>
      </c>
      <c r="AZ7">
        <v>19</v>
      </c>
      <c r="BA7">
        <v>20</v>
      </c>
      <c r="BB7">
        <v>21</v>
      </c>
      <c r="BC7">
        <v>22</v>
      </c>
      <c r="BD7">
        <v>23</v>
      </c>
      <c r="BE7">
        <v>24</v>
      </c>
      <c r="BF7">
        <v>25</v>
      </c>
      <c r="BG7">
        <v>26</v>
      </c>
      <c r="BH7">
        <v>27</v>
      </c>
      <c r="BI7">
        <v>28</v>
      </c>
      <c r="BK7" s="18">
        <v>1</v>
      </c>
      <c r="BL7" s="18">
        <v>2</v>
      </c>
      <c r="BM7" s="18">
        <v>3</v>
      </c>
      <c r="BN7" s="18">
        <v>4</v>
      </c>
      <c r="BO7" s="18">
        <v>5</v>
      </c>
      <c r="BP7" s="18">
        <v>6</v>
      </c>
      <c r="BQ7" s="18">
        <v>7</v>
      </c>
      <c r="BR7" s="18">
        <v>8</v>
      </c>
      <c r="BS7" s="18">
        <v>9</v>
      </c>
      <c r="BT7" s="18">
        <v>10</v>
      </c>
      <c r="BU7" s="18">
        <v>11</v>
      </c>
      <c r="BV7" s="18">
        <v>12</v>
      </c>
      <c r="BW7" s="18">
        <v>13</v>
      </c>
      <c r="BX7" s="18">
        <v>14</v>
      </c>
      <c r="BY7" s="18">
        <v>15</v>
      </c>
      <c r="BZ7" s="18">
        <v>16</v>
      </c>
      <c r="CA7" s="18">
        <v>17</v>
      </c>
      <c r="CB7" s="18">
        <v>18</v>
      </c>
      <c r="CC7" s="18">
        <v>19</v>
      </c>
      <c r="CD7" s="18">
        <v>20</v>
      </c>
      <c r="CE7" s="18">
        <v>21</v>
      </c>
      <c r="CF7" s="18">
        <v>22</v>
      </c>
      <c r="CG7" s="18">
        <v>23</v>
      </c>
      <c r="CH7" s="18">
        <v>24</v>
      </c>
      <c r="CI7" s="18">
        <v>25</v>
      </c>
      <c r="CJ7" s="18">
        <v>26</v>
      </c>
      <c r="CK7" s="18">
        <v>27</v>
      </c>
      <c r="CL7" s="18">
        <v>28</v>
      </c>
      <c r="CM7" s="18">
        <v>29</v>
      </c>
      <c r="CN7" s="18">
        <v>30</v>
      </c>
      <c r="CO7" s="18">
        <v>31</v>
      </c>
      <c r="CP7">
        <v>1</v>
      </c>
      <c r="CQ7">
        <v>2</v>
      </c>
      <c r="CR7">
        <v>3</v>
      </c>
      <c r="CS7">
        <v>4</v>
      </c>
      <c r="CT7">
        <v>5</v>
      </c>
      <c r="CU7">
        <v>6</v>
      </c>
      <c r="CV7">
        <v>7</v>
      </c>
      <c r="CW7">
        <v>8</v>
      </c>
      <c r="CX7">
        <v>9</v>
      </c>
      <c r="CY7">
        <v>10</v>
      </c>
      <c r="CZ7">
        <v>11</v>
      </c>
      <c r="DA7">
        <v>12</v>
      </c>
      <c r="DB7">
        <v>13</v>
      </c>
      <c r="DC7">
        <v>14</v>
      </c>
      <c r="DD7">
        <v>15</v>
      </c>
      <c r="DE7">
        <v>16</v>
      </c>
      <c r="DF7">
        <v>17</v>
      </c>
      <c r="DG7">
        <v>18</v>
      </c>
      <c r="DH7">
        <v>19</v>
      </c>
      <c r="DI7">
        <v>20</v>
      </c>
      <c r="DJ7">
        <v>21</v>
      </c>
      <c r="DK7">
        <v>22</v>
      </c>
      <c r="DL7">
        <v>23</v>
      </c>
      <c r="DM7">
        <v>24</v>
      </c>
      <c r="DN7">
        <v>25</v>
      </c>
      <c r="DO7">
        <v>26</v>
      </c>
      <c r="DP7">
        <v>27</v>
      </c>
      <c r="DQ7">
        <v>28</v>
      </c>
      <c r="DR7">
        <v>29</v>
      </c>
      <c r="DS7">
        <v>30</v>
      </c>
      <c r="DT7" s="18">
        <v>1</v>
      </c>
      <c r="DU7" s="18">
        <v>2</v>
      </c>
      <c r="DV7" s="18">
        <v>3</v>
      </c>
      <c r="DW7" s="18">
        <v>4</v>
      </c>
      <c r="DX7" s="18">
        <v>5</v>
      </c>
      <c r="DY7" s="18">
        <v>6</v>
      </c>
      <c r="DZ7" s="18">
        <v>7</v>
      </c>
      <c r="EA7" s="18">
        <v>8</v>
      </c>
      <c r="EB7" s="18">
        <v>9</v>
      </c>
      <c r="EC7" s="18">
        <v>10</v>
      </c>
      <c r="ED7" s="18">
        <v>11</v>
      </c>
      <c r="EE7" s="18">
        <v>12</v>
      </c>
      <c r="EF7" s="18">
        <v>13</v>
      </c>
      <c r="EG7" s="18">
        <v>14</v>
      </c>
      <c r="EH7" s="18">
        <v>15</v>
      </c>
      <c r="EI7" s="18">
        <v>16</v>
      </c>
      <c r="EJ7" s="18">
        <v>17</v>
      </c>
      <c r="EK7" s="18">
        <v>18</v>
      </c>
      <c r="EL7" s="18">
        <v>19</v>
      </c>
      <c r="EM7" s="18">
        <v>20</v>
      </c>
      <c r="EN7" s="18">
        <v>21</v>
      </c>
      <c r="EO7" s="18">
        <v>22</v>
      </c>
      <c r="EP7" s="18">
        <v>23</v>
      </c>
      <c r="EQ7" s="18">
        <v>24</v>
      </c>
      <c r="ER7" s="18">
        <v>25</v>
      </c>
      <c r="ES7" s="18">
        <v>26</v>
      </c>
      <c r="ET7" s="18">
        <v>27</v>
      </c>
      <c r="EU7" s="18">
        <v>28</v>
      </c>
      <c r="EV7" s="18">
        <v>29</v>
      </c>
      <c r="EW7" s="18">
        <v>30</v>
      </c>
      <c r="EX7" s="18">
        <v>31</v>
      </c>
      <c r="EY7">
        <v>1</v>
      </c>
      <c r="EZ7">
        <v>2</v>
      </c>
      <c r="FA7">
        <v>3</v>
      </c>
      <c r="FB7">
        <v>4</v>
      </c>
      <c r="FC7">
        <v>5</v>
      </c>
      <c r="FD7">
        <v>6</v>
      </c>
      <c r="FE7">
        <v>7</v>
      </c>
      <c r="FF7">
        <v>8</v>
      </c>
      <c r="FG7">
        <v>9</v>
      </c>
      <c r="FH7">
        <v>10</v>
      </c>
      <c r="FI7">
        <v>11</v>
      </c>
      <c r="FJ7">
        <v>12</v>
      </c>
      <c r="FK7">
        <v>13</v>
      </c>
      <c r="FL7">
        <v>14</v>
      </c>
      <c r="FM7">
        <v>15</v>
      </c>
      <c r="FN7">
        <v>16</v>
      </c>
      <c r="FO7">
        <v>17</v>
      </c>
      <c r="FP7">
        <v>18</v>
      </c>
      <c r="FQ7">
        <v>19</v>
      </c>
      <c r="FR7">
        <v>20</v>
      </c>
      <c r="FS7">
        <v>21</v>
      </c>
      <c r="FT7">
        <v>22</v>
      </c>
      <c r="FU7">
        <v>23</v>
      </c>
      <c r="FV7">
        <v>24</v>
      </c>
      <c r="FW7">
        <v>25</v>
      </c>
      <c r="FX7">
        <v>26</v>
      </c>
      <c r="FY7">
        <v>27</v>
      </c>
      <c r="FZ7">
        <v>28</v>
      </c>
      <c r="GA7">
        <v>29</v>
      </c>
      <c r="GB7">
        <v>30</v>
      </c>
      <c r="GC7" s="18">
        <v>1</v>
      </c>
      <c r="GD7" s="18">
        <v>2</v>
      </c>
      <c r="GE7" s="18">
        <v>3</v>
      </c>
      <c r="GF7" s="18">
        <v>4</v>
      </c>
      <c r="GG7" s="18">
        <v>5</v>
      </c>
      <c r="GH7" s="18">
        <v>6</v>
      </c>
      <c r="GI7" s="18">
        <v>7</v>
      </c>
      <c r="GJ7" s="18">
        <v>8</v>
      </c>
      <c r="GK7" s="18">
        <v>9</v>
      </c>
      <c r="GL7" s="18">
        <v>10</v>
      </c>
      <c r="GM7" s="18">
        <v>11</v>
      </c>
      <c r="GN7" s="18">
        <v>12</v>
      </c>
      <c r="GO7" s="18">
        <v>13</v>
      </c>
      <c r="GP7" s="18">
        <v>14</v>
      </c>
      <c r="GQ7" s="18">
        <v>15</v>
      </c>
      <c r="GR7" s="18">
        <v>16</v>
      </c>
      <c r="GS7" s="18">
        <v>17</v>
      </c>
      <c r="GT7" s="18">
        <v>18</v>
      </c>
      <c r="GU7" s="18">
        <v>19</v>
      </c>
      <c r="GV7" s="18">
        <v>20</v>
      </c>
      <c r="GW7" s="18">
        <v>21</v>
      </c>
      <c r="GX7" s="18">
        <v>22</v>
      </c>
      <c r="GY7" s="18">
        <v>23</v>
      </c>
      <c r="GZ7" s="18">
        <v>24</v>
      </c>
      <c r="HA7" s="18">
        <v>25</v>
      </c>
      <c r="HB7" s="18">
        <v>26</v>
      </c>
      <c r="HC7" s="18">
        <v>27</v>
      </c>
      <c r="HD7" s="18">
        <v>28</v>
      </c>
      <c r="HE7" s="18">
        <v>29</v>
      </c>
      <c r="HF7" s="18">
        <v>30</v>
      </c>
      <c r="HG7" s="18">
        <v>31</v>
      </c>
      <c r="HH7">
        <v>1</v>
      </c>
      <c r="HI7">
        <v>2</v>
      </c>
      <c r="HJ7">
        <v>3</v>
      </c>
      <c r="HK7">
        <v>4</v>
      </c>
      <c r="HL7">
        <v>5</v>
      </c>
      <c r="HM7">
        <v>6</v>
      </c>
      <c r="HN7">
        <v>7</v>
      </c>
      <c r="HO7">
        <v>8</v>
      </c>
      <c r="HP7">
        <v>9</v>
      </c>
      <c r="HQ7">
        <v>10</v>
      </c>
      <c r="HR7">
        <v>11</v>
      </c>
      <c r="HS7">
        <v>12</v>
      </c>
      <c r="HT7" s="70">
        <v>13</v>
      </c>
      <c r="HU7" s="70">
        <v>14</v>
      </c>
      <c r="HV7" s="70">
        <v>15</v>
      </c>
      <c r="HW7">
        <v>16</v>
      </c>
      <c r="HX7">
        <v>17</v>
      </c>
      <c r="HY7">
        <v>18</v>
      </c>
      <c r="HZ7">
        <v>19</v>
      </c>
      <c r="IA7">
        <v>20</v>
      </c>
      <c r="IB7">
        <v>21</v>
      </c>
      <c r="IC7">
        <v>22</v>
      </c>
      <c r="ID7">
        <v>23</v>
      </c>
      <c r="IE7">
        <v>24</v>
      </c>
      <c r="IF7">
        <v>25</v>
      </c>
      <c r="IG7">
        <v>26</v>
      </c>
      <c r="IH7">
        <v>27</v>
      </c>
      <c r="II7">
        <v>28</v>
      </c>
      <c r="IJ7">
        <v>29</v>
      </c>
      <c r="IK7">
        <v>30</v>
      </c>
      <c r="IL7">
        <v>31</v>
      </c>
      <c r="IM7" s="18">
        <v>1</v>
      </c>
      <c r="IN7" s="18">
        <v>2</v>
      </c>
      <c r="IO7" s="18">
        <v>3</v>
      </c>
      <c r="IP7" s="18">
        <v>4</v>
      </c>
      <c r="IQ7" s="18">
        <v>5</v>
      </c>
      <c r="IR7" s="18">
        <v>6</v>
      </c>
      <c r="IS7" s="18">
        <v>7</v>
      </c>
      <c r="IT7" s="18">
        <v>8</v>
      </c>
      <c r="IU7" s="18">
        <v>9</v>
      </c>
      <c r="IV7" s="18">
        <v>10</v>
      </c>
      <c r="IW7" s="18">
        <v>11</v>
      </c>
      <c r="IX7" s="18">
        <v>12</v>
      </c>
      <c r="IY7" s="18">
        <v>13</v>
      </c>
      <c r="IZ7" s="18">
        <v>14</v>
      </c>
      <c r="JA7" s="18">
        <v>15</v>
      </c>
      <c r="JB7" s="18">
        <v>16</v>
      </c>
      <c r="JC7" s="18">
        <v>17</v>
      </c>
      <c r="JD7" s="18">
        <v>18</v>
      </c>
      <c r="JE7" s="18">
        <v>19</v>
      </c>
      <c r="JF7" s="18">
        <v>20</v>
      </c>
      <c r="JG7" s="18">
        <v>21</v>
      </c>
      <c r="JH7" s="18">
        <v>22</v>
      </c>
      <c r="JI7" s="18">
        <v>23</v>
      </c>
      <c r="JJ7" s="18">
        <v>24</v>
      </c>
      <c r="JK7" s="18">
        <v>25</v>
      </c>
      <c r="JL7" s="18">
        <v>26</v>
      </c>
      <c r="JM7" s="18">
        <v>27</v>
      </c>
      <c r="JN7" s="18">
        <v>28</v>
      </c>
      <c r="JO7" s="18">
        <v>29</v>
      </c>
      <c r="JP7" s="18">
        <v>30</v>
      </c>
      <c r="JQ7">
        <v>1</v>
      </c>
      <c r="JR7">
        <v>2</v>
      </c>
      <c r="JS7">
        <v>3</v>
      </c>
      <c r="JT7">
        <v>4</v>
      </c>
      <c r="JU7">
        <v>5</v>
      </c>
      <c r="JV7">
        <v>6</v>
      </c>
      <c r="JW7">
        <v>7</v>
      </c>
      <c r="JX7">
        <v>8</v>
      </c>
      <c r="JY7">
        <v>9</v>
      </c>
      <c r="JZ7">
        <v>10</v>
      </c>
      <c r="KA7">
        <v>11</v>
      </c>
      <c r="KB7">
        <v>12</v>
      </c>
      <c r="KC7">
        <v>13</v>
      </c>
      <c r="KD7">
        <v>14</v>
      </c>
      <c r="KE7">
        <v>15</v>
      </c>
      <c r="KF7">
        <v>16</v>
      </c>
      <c r="KG7">
        <v>17</v>
      </c>
      <c r="KH7">
        <v>18</v>
      </c>
      <c r="KI7">
        <v>19</v>
      </c>
      <c r="KJ7">
        <v>20</v>
      </c>
      <c r="KK7">
        <v>21</v>
      </c>
      <c r="KL7">
        <v>22</v>
      </c>
      <c r="KM7">
        <v>23</v>
      </c>
      <c r="KN7">
        <v>24</v>
      </c>
      <c r="KO7">
        <v>25</v>
      </c>
      <c r="KP7">
        <v>26</v>
      </c>
      <c r="KQ7">
        <v>27</v>
      </c>
      <c r="KR7">
        <v>28</v>
      </c>
      <c r="KS7">
        <v>29</v>
      </c>
      <c r="KT7">
        <v>30</v>
      </c>
      <c r="KU7">
        <v>31</v>
      </c>
      <c r="KV7" s="18">
        <v>1</v>
      </c>
      <c r="KW7" s="18">
        <v>2</v>
      </c>
      <c r="KX7" s="18">
        <v>3</v>
      </c>
      <c r="KY7" s="18">
        <v>4</v>
      </c>
      <c r="KZ7" s="18">
        <v>5</v>
      </c>
      <c r="LA7" s="18">
        <v>6</v>
      </c>
      <c r="LB7" s="18">
        <v>7</v>
      </c>
      <c r="LC7" s="18">
        <v>8</v>
      </c>
      <c r="LD7" s="18">
        <v>9</v>
      </c>
      <c r="LE7" s="18">
        <v>10</v>
      </c>
      <c r="LF7" s="18">
        <v>11</v>
      </c>
      <c r="LG7" s="18">
        <v>12</v>
      </c>
      <c r="LH7" s="18">
        <v>13</v>
      </c>
      <c r="LI7" s="18">
        <v>14</v>
      </c>
      <c r="LJ7" s="18">
        <v>15</v>
      </c>
      <c r="LK7" s="18">
        <v>16</v>
      </c>
      <c r="LL7" s="18">
        <v>17</v>
      </c>
      <c r="LM7" s="18">
        <v>18</v>
      </c>
      <c r="LN7" s="18">
        <v>19</v>
      </c>
      <c r="LO7" s="18">
        <v>20</v>
      </c>
      <c r="LP7" s="18">
        <v>21</v>
      </c>
      <c r="LQ7" s="18">
        <v>22</v>
      </c>
      <c r="LR7" s="18">
        <v>23</v>
      </c>
      <c r="LS7" s="18">
        <v>24</v>
      </c>
      <c r="LT7" s="18">
        <v>25</v>
      </c>
      <c r="LU7" s="18">
        <v>26</v>
      </c>
      <c r="LV7" s="18">
        <v>27</v>
      </c>
      <c r="LW7" s="18">
        <v>28</v>
      </c>
      <c r="LX7" s="78">
        <v>29</v>
      </c>
      <c r="LY7" s="78">
        <v>30</v>
      </c>
      <c r="LZ7">
        <v>1</v>
      </c>
      <c r="MA7">
        <v>2</v>
      </c>
      <c r="MB7">
        <v>3</v>
      </c>
      <c r="MC7">
        <v>4</v>
      </c>
      <c r="MD7">
        <v>5</v>
      </c>
      <c r="ME7">
        <v>6</v>
      </c>
      <c r="MF7">
        <v>7</v>
      </c>
      <c r="MG7">
        <v>8</v>
      </c>
      <c r="MH7">
        <v>9</v>
      </c>
      <c r="MI7">
        <v>10</v>
      </c>
      <c r="MJ7">
        <v>11</v>
      </c>
      <c r="MK7">
        <v>12</v>
      </c>
      <c r="ML7">
        <v>13</v>
      </c>
      <c r="MM7">
        <v>14</v>
      </c>
      <c r="MN7">
        <v>15</v>
      </c>
      <c r="MO7">
        <v>16</v>
      </c>
      <c r="MP7">
        <v>17</v>
      </c>
      <c r="MQ7">
        <v>18</v>
      </c>
      <c r="MR7">
        <v>19</v>
      </c>
      <c r="MS7">
        <v>20</v>
      </c>
      <c r="MT7">
        <v>21</v>
      </c>
      <c r="MU7">
        <v>22</v>
      </c>
      <c r="MV7">
        <v>23</v>
      </c>
      <c r="MW7">
        <v>24</v>
      </c>
      <c r="MX7">
        <v>25</v>
      </c>
      <c r="MY7">
        <v>26</v>
      </c>
      <c r="MZ7">
        <v>27</v>
      </c>
      <c r="NA7">
        <v>28</v>
      </c>
      <c r="NB7" s="70">
        <v>29</v>
      </c>
      <c r="NC7" s="70">
        <v>30</v>
      </c>
      <c r="ND7" s="71">
        <v>31</v>
      </c>
      <c r="NE7" s="70">
        <v>1</v>
      </c>
      <c r="NF7" s="70">
        <v>2</v>
      </c>
      <c r="NG7" s="70">
        <v>3</v>
      </c>
      <c r="NH7">
        <v>4</v>
      </c>
      <c r="NI7">
        <v>5</v>
      </c>
      <c r="NJ7">
        <v>6</v>
      </c>
      <c r="NK7">
        <v>7</v>
      </c>
      <c r="NL7">
        <v>8</v>
      </c>
      <c r="NM7">
        <v>9</v>
      </c>
      <c r="NN7">
        <v>10</v>
      </c>
      <c r="NO7">
        <v>11</v>
      </c>
      <c r="NP7">
        <v>12</v>
      </c>
      <c r="NQ7">
        <v>13</v>
      </c>
      <c r="NR7">
        <v>14</v>
      </c>
      <c r="NS7">
        <v>15</v>
      </c>
      <c r="NT7">
        <v>16</v>
      </c>
      <c r="NU7">
        <v>17</v>
      </c>
      <c r="NV7">
        <v>18</v>
      </c>
      <c r="NW7">
        <v>19</v>
      </c>
      <c r="NX7">
        <v>20</v>
      </c>
      <c r="NY7">
        <v>21</v>
      </c>
      <c r="NZ7">
        <v>22</v>
      </c>
      <c r="OA7" s="15">
        <v>23</v>
      </c>
      <c r="OB7">
        <v>24</v>
      </c>
      <c r="OC7">
        <v>25</v>
      </c>
      <c r="OD7">
        <v>26</v>
      </c>
      <c r="OE7">
        <v>27</v>
      </c>
      <c r="OF7">
        <v>28</v>
      </c>
      <c r="OG7">
        <v>29</v>
      </c>
      <c r="OH7">
        <v>30</v>
      </c>
      <c r="OI7">
        <v>31</v>
      </c>
      <c r="OJ7" s="18">
        <v>1</v>
      </c>
      <c r="OK7" s="18">
        <v>2</v>
      </c>
      <c r="OL7" s="18">
        <v>3</v>
      </c>
      <c r="OM7" s="18">
        <v>4</v>
      </c>
      <c r="ON7" s="18">
        <v>5</v>
      </c>
      <c r="OO7" s="18">
        <v>6</v>
      </c>
      <c r="OP7" s="18">
        <v>7</v>
      </c>
      <c r="OQ7" s="18">
        <v>8</v>
      </c>
      <c r="OR7" s="18">
        <v>9</v>
      </c>
      <c r="OS7" s="18">
        <v>10</v>
      </c>
      <c r="OT7" s="18">
        <v>11</v>
      </c>
      <c r="OU7" s="18">
        <v>12</v>
      </c>
      <c r="OV7" s="18">
        <v>13</v>
      </c>
      <c r="OW7" s="18">
        <v>14</v>
      </c>
      <c r="OX7" s="18">
        <v>15</v>
      </c>
      <c r="OY7" s="18">
        <v>16</v>
      </c>
      <c r="OZ7" s="18">
        <v>17</v>
      </c>
      <c r="PA7" s="18">
        <v>18</v>
      </c>
      <c r="PB7" s="18">
        <v>19</v>
      </c>
      <c r="PC7" s="18">
        <v>20</v>
      </c>
      <c r="PD7" s="18">
        <v>21</v>
      </c>
      <c r="PE7" s="18">
        <v>22</v>
      </c>
      <c r="PF7" s="18">
        <v>23</v>
      </c>
      <c r="PG7" s="18">
        <v>24</v>
      </c>
      <c r="PH7" s="18">
        <v>25</v>
      </c>
      <c r="PI7" s="18">
        <v>26</v>
      </c>
      <c r="PJ7" s="18">
        <v>27</v>
      </c>
      <c r="PK7" s="18">
        <v>28</v>
      </c>
      <c r="PL7" s="18">
        <v>29</v>
      </c>
      <c r="PM7">
        <v>1</v>
      </c>
      <c r="PN7">
        <v>2</v>
      </c>
      <c r="PO7">
        <v>3</v>
      </c>
      <c r="PP7">
        <v>4</v>
      </c>
      <c r="PQ7">
        <v>5</v>
      </c>
      <c r="PR7">
        <v>6</v>
      </c>
      <c r="PS7">
        <v>7</v>
      </c>
      <c r="PT7">
        <v>8</v>
      </c>
      <c r="PU7">
        <v>9</v>
      </c>
      <c r="PV7">
        <v>10</v>
      </c>
      <c r="PW7">
        <v>11</v>
      </c>
      <c r="PX7">
        <v>12</v>
      </c>
      <c r="PY7">
        <v>13</v>
      </c>
      <c r="PZ7">
        <v>14</v>
      </c>
      <c r="QA7">
        <v>15</v>
      </c>
      <c r="QB7">
        <v>16</v>
      </c>
      <c r="QC7">
        <v>17</v>
      </c>
      <c r="QD7">
        <v>18</v>
      </c>
      <c r="QE7">
        <v>19</v>
      </c>
      <c r="QF7">
        <v>20</v>
      </c>
      <c r="QG7">
        <v>21</v>
      </c>
      <c r="QH7">
        <v>22</v>
      </c>
      <c r="QI7">
        <v>23</v>
      </c>
      <c r="QJ7">
        <v>24</v>
      </c>
      <c r="QK7">
        <v>25</v>
      </c>
      <c r="QL7">
        <v>26</v>
      </c>
      <c r="QM7">
        <v>27</v>
      </c>
      <c r="QN7">
        <v>28</v>
      </c>
      <c r="QO7">
        <v>29</v>
      </c>
      <c r="QP7">
        <v>30</v>
      </c>
      <c r="QQ7">
        <v>31</v>
      </c>
      <c r="QS7" s="181"/>
      <c r="QT7" s="16">
        <v>3</v>
      </c>
      <c r="QU7" s="18"/>
      <c r="QV7" s="74"/>
      <c r="QW7" s="18"/>
      <c r="QX7" s="74"/>
      <c r="QY7" s="18"/>
      <c r="QZ7" s="74"/>
      <c r="RA7" s="18"/>
      <c r="RB7" s="74"/>
      <c r="RC7" s="18"/>
      <c r="RD7" s="74"/>
      <c r="RE7" s="18"/>
      <c r="RF7" s="74">
        <v>1</v>
      </c>
      <c r="RG7" s="74">
        <v>2</v>
      </c>
      <c r="RH7" s="74">
        <v>3</v>
      </c>
      <c r="RI7" s="74">
        <v>4</v>
      </c>
      <c r="RJ7" s="74">
        <v>5</v>
      </c>
      <c r="RK7" s="74">
        <v>6</v>
      </c>
      <c r="RL7" s="74">
        <v>7</v>
      </c>
      <c r="RM7" s="74">
        <v>8</v>
      </c>
      <c r="RN7" s="74">
        <v>9</v>
      </c>
      <c r="RO7" s="74">
        <v>10</v>
      </c>
      <c r="RP7" s="74">
        <v>11</v>
      </c>
      <c r="RQ7" s="74">
        <v>12</v>
      </c>
      <c r="RR7" s="74">
        <v>13</v>
      </c>
      <c r="RS7" s="74">
        <v>14</v>
      </c>
      <c r="RT7" s="74">
        <v>15</v>
      </c>
      <c r="RU7" s="74">
        <v>16</v>
      </c>
      <c r="RV7" s="74">
        <v>17</v>
      </c>
      <c r="RW7" s="74">
        <v>18</v>
      </c>
      <c r="RX7" s="74">
        <v>19</v>
      </c>
      <c r="RY7" s="74">
        <v>20</v>
      </c>
      <c r="RZ7" s="74">
        <v>21</v>
      </c>
      <c r="SA7" s="74">
        <v>22</v>
      </c>
      <c r="SB7" s="74">
        <v>23</v>
      </c>
      <c r="SC7" s="74">
        <v>24</v>
      </c>
      <c r="SD7" s="74">
        <v>25</v>
      </c>
      <c r="SE7" s="74">
        <v>26</v>
      </c>
      <c r="SF7" s="74">
        <v>27</v>
      </c>
      <c r="SG7" s="74">
        <v>28</v>
      </c>
      <c r="SH7" s="74">
        <v>0</v>
      </c>
      <c r="SI7" s="18"/>
    </row>
    <row r="8" spans="1:503" ht="15" customHeight="1">
      <c r="A8" s="17"/>
      <c r="B8" s="16">
        <v>4</v>
      </c>
      <c r="C8" s="21" t="s">
        <v>55</v>
      </c>
      <c r="D8" s="18" t="s">
        <v>4</v>
      </c>
      <c r="E8" s="18" t="s">
        <v>5</v>
      </c>
      <c r="F8" s="18" t="s">
        <v>6</v>
      </c>
      <c r="G8" s="18" t="s">
        <v>7</v>
      </c>
      <c r="H8" s="18" t="s">
        <v>2</v>
      </c>
      <c r="I8" s="18" t="s">
        <v>0</v>
      </c>
      <c r="J8" s="18" t="s">
        <v>3</v>
      </c>
      <c r="K8" s="18" t="s">
        <v>4</v>
      </c>
      <c r="L8" s="18" t="s">
        <v>5</v>
      </c>
      <c r="M8" s="18" t="s">
        <v>6</v>
      </c>
      <c r="N8" s="18" t="s">
        <v>7</v>
      </c>
      <c r="O8" s="18" t="s">
        <v>2</v>
      </c>
      <c r="P8" s="21" t="s">
        <v>54</v>
      </c>
      <c r="Q8" s="18" t="s">
        <v>3</v>
      </c>
      <c r="R8" s="18" t="s">
        <v>4</v>
      </c>
      <c r="S8" s="18" t="s">
        <v>5</v>
      </c>
      <c r="T8" s="18" t="s">
        <v>6</v>
      </c>
      <c r="U8" s="18" t="s">
        <v>7</v>
      </c>
      <c r="V8" s="18" t="s">
        <v>2</v>
      </c>
      <c r="W8" s="18" t="s">
        <v>0</v>
      </c>
      <c r="X8" s="18" t="s">
        <v>3</v>
      </c>
      <c r="Y8" s="18" t="s">
        <v>4</v>
      </c>
      <c r="Z8" s="18" t="s">
        <v>5</v>
      </c>
      <c r="AA8" s="18" t="s">
        <v>6</v>
      </c>
      <c r="AB8" s="18" t="s">
        <v>7</v>
      </c>
      <c r="AC8" s="18" t="s">
        <v>2</v>
      </c>
      <c r="AD8" s="18" t="s">
        <v>0</v>
      </c>
      <c r="AE8" s="18" t="s">
        <v>3</v>
      </c>
      <c r="AF8" s="18" t="s">
        <v>4</v>
      </c>
      <c r="AG8" s="18" t="s">
        <v>5</v>
      </c>
      <c r="AH8" t="s">
        <v>6</v>
      </c>
      <c r="AI8" t="s">
        <v>7</v>
      </c>
      <c r="AJ8" t="s">
        <v>2</v>
      </c>
      <c r="AK8" t="s">
        <v>0</v>
      </c>
      <c r="AL8" t="s">
        <v>3</v>
      </c>
      <c r="AM8" t="s">
        <v>4</v>
      </c>
      <c r="AN8" t="s">
        <v>5</v>
      </c>
      <c r="AO8" t="s">
        <v>6</v>
      </c>
      <c r="AP8" t="s">
        <v>7</v>
      </c>
      <c r="AQ8" t="s">
        <v>2</v>
      </c>
      <c r="AR8" s="15" t="s">
        <v>54</v>
      </c>
      <c r="AS8" t="s">
        <v>3</v>
      </c>
      <c r="AT8" t="s">
        <v>4</v>
      </c>
      <c r="AU8" t="s">
        <v>5</v>
      </c>
      <c r="AV8" t="s">
        <v>6</v>
      </c>
      <c r="AW8" t="s">
        <v>7</v>
      </c>
      <c r="AX8" t="s">
        <v>2</v>
      </c>
      <c r="AY8" t="s">
        <v>0</v>
      </c>
      <c r="AZ8" t="s">
        <v>3</v>
      </c>
      <c r="BA8" t="s">
        <v>4</v>
      </c>
      <c r="BB8" t="s">
        <v>5</v>
      </c>
      <c r="BC8" t="s">
        <v>6</v>
      </c>
      <c r="BD8" t="s">
        <v>7</v>
      </c>
      <c r="BE8" t="s">
        <v>2</v>
      </c>
      <c r="BF8" t="s">
        <v>0</v>
      </c>
      <c r="BG8" t="s">
        <v>3</v>
      </c>
      <c r="BH8" t="s">
        <v>4</v>
      </c>
      <c r="BI8" t="s">
        <v>5</v>
      </c>
      <c r="BK8" s="18" t="s">
        <v>6</v>
      </c>
      <c r="BL8" s="18" t="s">
        <v>7</v>
      </c>
      <c r="BM8" s="18" t="s">
        <v>2</v>
      </c>
      <c r="BN8" s="18" t="s">
        <v>0</v>
      </c>
      <c r="BO8" s="18" t="s">
        <v>3</v>
      </c>
      <c r="BP8" s="18" t="s">
        <v>4</v>
      </c>
      <c r="BQ8" s="18" t="s">
        <v>5</v>
      </c>
      <c r="BR8" s="18" t="s">
        <v>6</v>
      </c>
      <c r="BS8" s="18" t="s">
        <v>7</v>
      </c>
      <c r="BT8" s="18" t="s">
        <v>2</v>
      </c>
      <c r="BU8" s="18" t="s">
        <v>0</v>
      </c>
      <c r="BV8" s="18" t="s">
        <v>3</v>
      </c>
      <c r="BW8" s="18" t="s">
        <v>4</v>
      </c>
      <c r="BX8" s="18" t="s">
        <v>5</v>
      </c>
      <c r="BY8" s="18" t="s">
        <v>6</v>
      </c>
      <c r="BZ8" s="18" t="s">
        <v>7</v>
      </c>
      <c r="CA8" s="18" t="s">
        <v>2</v>
      </c>
      <c r="CB8" s="18" t="s">
        <v>0</v>
      </c>
      <c r="CC8" s="18" t="s">
        <v>3</v>
      </c>
      <c r="CD8" s="18" t="s">
        <v>4</v>
      </c>
      <c r="CE8" s="21" t="s">
        <v>57</v>
      </c>
      <c r="CF8" s="18" t="s">
        <v>6</v>
      </c>
      <c r="CG8" s="18" t="s">
        <v>7</v>
      </c>
      <c r="CH8" s="18" t="s">
        <v>2</v>
      </c>
      <c r="CI8" s="18" t="s">
        <v>0</v>
      </c>
      <c r="CJ8" s="18" t="s">
        <v>3</v>
      </c>
      <c r="CK8" s="18" t="s">
        <v>4</v>
      </c>
      <c r="CL8" s="18" t="s">
        <v>5</v>
      </c>
      <c r="CM8" s="18" t="s">
        <v>6</v>
      </c>
      <c r="CN8" s="18" t="s">
        <v>7</v>
      </c>
      <c r="CO8" s="18" t="s">
        <v>2</v>
      </c>
      <c r="CP8" t="s">
        <v>0</v>
      </c>
      <c r="CQ8" t="s">
        <v>3</v>
      </c>
      <c r="CR8" t="s">
        <v>4</v>
      </c>
      <c r="CS8" t="s">
        <v>5</v>
      </c>
      <c r="CT8" t="s">
        <v>6</v>
      </c>
      <c r="CU8" t="s">
        <v>7</v>
      </c>
      <c r="CV8" t="s">
        <v>2</v>
      </c>
      <c r="CW8" t="s">
        <v>0</v>
      </c>
      <c r="CX8" t="s">
        <v>3</v>
      </c>
      <c r="CY8" t="s">
        <v>4</v>
      </c>
      <c r="CZ8" t="s">
        <v>5</v>
      </c>
      <c r="DA8" t="s">
        <v>6</v>
      </c>
      <c r="DB8" t="s">
        <v>7</v>
      </c>
      <c r="DC8" t="s">
        <v>2</v>
      </c>
      <c r="DD8" t="s">
        <v>0</v>
      </c>
      <c r="DE8" t="s">
        <v>3</v>
      </c>
      <c r="DF8" t="s">
        <v>4</v>
      </c>
      <c r="DG8" t="s">
        <v>5</v>
      </c>
      <c r="DH8" t="s">
        <v>6</v>
      </c>
      <c r="DI8" t="s">
        <v>7</v>
      </c>
      <c r="DJ8" t="s">
        <v>2</v>
      </c>
      <c r="DK8" t="s">
        <v>0</v>
      </c>
      <c r="DL8" t="s">
        <v>3</v>
      </c>
      <c r="DM8" t="s">
        <v>4</v>
      </c>
      <c r="DN8" t="s">
        <v>5</v>
      </c>
      <c r="DO8" t="s">
        <v>6</v>
      </c>
      <c r="DP8" t="s">
        <v>7</v>
      </c>
      <c r="DQ8" t="s">
        <v>2</v>
      </c>
      <c r="DR8" s="15" t="s">
        <v>54</v>
      </c>
      <c r="DS8" t="s">
        <v>3</v>
      </c>
      <c r="DT8" s="18" t="s">
        <v>4</v>
      </c>
      <c r="DU8" s="18" t="s">
        <v>5</v>
      </c>
      <c r="DV8" s="35" t="s">
        <v>58</v>
      </c>
      <c r="DW8" s="21" t="s">
        <v>35</v>
      </c>
      <c r="DX8" s="35" t="s">
        <v>34</v>
      </c>
      <c r="DY8" s="35" t="s">
        <v>54</v>
      </c>
      <c r="DZ8" s="18" t="s">
        <v>3</v>
      </c>
      <c r="EA8" s="18" t="s">
        <v>4</v>
      </c>
      <c r="EB8" s="18" t="s">
        <v>5</v>
      </c>
      <c r="EC8" s="18" t="s">
        <v>6</v>
      </c>
      <c r="ED8" s="18" t="s">
        <v>7</v>
      </c>
      <c r="EE8" s="18" t="s">
        <v>2</v>
      </c>
      <c r="EF8" s="18" t="s">
        <v>0</v>
      </c>
      <c r="EG8" s="18" t="s">
        <v>3</v>
      </c>
      <c r="EH8" s="18" t="s">
        <v>4</v>
      </c>
      <c r="EI8" s="18" t="s">
        <v>5</v>
      </c>
      <c r="EJ8" s="18" t="s">
        <v>6</v>
      </c>
      <c r="EK8" s="18" t="s">
        <v>7</v>
      </c>
      <c r="EL8" s="18" t="s">
        <v>2</v>
      </c>
      <c r="EM8" s="18" t="s">
        <v>0</v>
      </c>
      <c r="EN8" s="18" t="s">
        <v>3</v>
      </c>
      <c r="EO8" s="18" t="s">
        <v>4</v>
      </c>
      <c r="EP8" s="18" t="s">
        <v>5</v>
      </c>
      <c r="EQ8" s="18" t="s">
        <v>6</v>
      </c>
      <c r="ER8" s="18" t="s">
        <v>7</v>
      </c>
      <c r="ES8" s="18" t="s">
        <v>2</v>
      </c>
      <c r="ET8" s="18" t="s">
        <v>0</v>
      </c>
      <c r="EU8" s="18" t="s">
        <v>3</v>
      </c>
      <c r="EV8" s="18" t="s">
        <v>4</v>
      </c>
      <c r="EW8" s="18" t="s">
        <v>5</v>
      </c>
      <c r="EX8" s="18" t="s">
        <v>6</v>
      </c>
      <c r="EY8" t="s">
        <v>7</v>
      </c>
      <c r="EZ8" t="s">
        <v>2</v>
      </c>
      <c r="FA8" t="s">
        <v>0</v>
      </c>
      <c r="FB8" t="s">
        <v>3</v>
      </c>
      <c r="FC8" t="s">
        <v>4</v>
      </c>
      <c r="FD8" t="s">
        <v>5</v>
      </c>
      <c r="FE8" t="s">
        <v>6</v>
      </c>
      <c r="FF8" t="s">
        <v>7</v>
      </c>
      <c r="FG8" t="s">
        <v>2</v>
      </c>
      <c r="FH8" t="s">
        <v>0</v>
      </c>
      <c r="FI8" t="s">
        <v>3</v>
      </c>
      <c r="FJ8" t="s">
        <v>4</v>
      </c>
      <c r="FK8" t="s">
        <v>5</v>
      </c>
      <c r="FL8" t="s">
        <v>6</v>
      </c>
      <c r="FM8" t="s">
        <v>7</v>
      </c>
      <c r="FN8" t="s">
        <v>2</v>
      </c>
      <c r="FO8" t="s">
        <v>0</v>
      </c>
      <c r="FP8" t="s">
        <v>3</v>
      </c>
      <c r="FQ8" t="s">
        <v>4</v>
      </c>
      <c r="FR8" t="s">
        <v>5</v>
      </c>
      <c r="FS8" t="s">
        <v>6</v>
      </c>
      <c r="FT8" t="s">
        <v>7</v>
      </c>
      <c r="FU8" t="s">
        <v>2</v>
      </c>
      <c r="FV8" t="s">
        <v>0</v>
      </c>
      <c r="FW8" t="s">
        <v>3</v>
      </c>
      <c r="FX8" t="s">
        <v>4</v>
      </c>
      <c r="FY8" t="s">
        <v>5</v>
      </c>
      <c r="FZ8" t="s">
        <v>6</v>
      </c>
      <c r="GA8" t="s">
        <v>7</v>
      </c>
      <c r="GB8" t="s">
        <v>2</v>
      </c>
      <c r="GC8" s="18" t="s">
        <v>0</v>
      </c>
      <c r="GD8" s="18" t="s">
        <v>3</v>
      </c>
      <c r="GE8" s="18" t="s">
        <v>4</v>
      </c>
      <c r="GF8" s="18" t="s">
        <v>5</v>
      </c>
      <c r="GG8" s="18" t="s">
        <v>6</v>
      </c>
      <c r="GH8" s="18" t="s">
        <v>7</v>
      </c>
      <c r="GI8" s="18" t="s">
        <v>2</v>
      </c>
      <c r="GJ8" s="18" t="s">
        <v>0</v>
      </c>
      <c r="GK8" s="18" t="s">
        <v>3</v>
      </c>
      <c r="GL8" s="18" t="s">
        <v>4</v>
      </c>
      <c r="GM8" s="18" t="s">
        <v>5</v>
      </c>
      <c r="GN8" s="18" t="s">
        <v>6</v>
      </c>
      <c r="GO8" s="18" t="s">
        <v>7</v>
      </c>
      <c r="GP8" s="18" t="s">
        <v>2</v>
      </c>
      <c r="GQ8" s="21" t="s">
        <v>54</v>
      </c>
      <c r="GR8" s="18" t="s">
        <v>3</v>
      </c>
      <c r="GS8" s="18" t="s">
        <v>4</v>
      </c>
      <c r="GT8" s="18" t="s">
        <v>5</v>
      </c>
      <c r="GU8" s="18" t="s">
        <v>6</v>
      </c>
      <c r="GV8" s="18" t="s">
        <v>7</v>
      </c>
      <c r="GW8" s="18" t="s">
        <v>2</v>
      </c>
      <c r="GX8" s="18" t="s">
        <v>0</v>
      </c>
      <c r="GY8" s="18" t="s">
        <v>3</v>
      </c>
      <c r="GZ8" s="18" t="s">
        <v>4</v>
      </c>
      <c r="HA8" s="18" t="s">
        <v>5</v>
      </c>
      <c r="HB8" s="18" t="s">
        <v>6</v>
      </c>
      <c r="HC8" s="18" t="s">
        <v>7</v>
      </c>
      <c r="HD8" s="18" t="s">
        <v>2</v>
      </c>
      <c r="HE8" s="18" t="s">
        <v>0</v>
      </c>
      <c r="HF8" s="18" t="s">
        <v>3</v>
      </c>
      <c r="HG8" s="18" t="s">
        <v>4</v>
      </c>
      <c r="HH8" t="s">
        <v>5</v>
      </c>
      <c r="HI8" t="s">
        <v>6</v>
      </c>
      <c r="HJ8" t="s">
        <v>7</v>
      </c>
      <c r="HK8" t="s">
        <v>2</v>
      </c>
      <c r="HL8" t="s">
        <v>0</v>
      </c>
      <c r="HM8" t="s">
        <v>3</v>
      </c>
      <c r="HN8" t="s">
        <v>4</v>
      </c>
      <c r="HO8" t="s">
        <v>5</v>
      </c>
      <c r="HP8" t="s">
        <v>6</v>
      </c>
      <c r="HQ8" t="s">
        <v>7</v>
      </c>
      <c r="HR8" s="15" t="s">
        <v>34</v>
      </c>
      <c r="HS8" s="15" t="s">
        <v>54</v>
      </c>
      <c r="HT8" s="70" t="s">
        <v>55</v>
      </c>
      <c r="HU8" s="70" t="s">
        <v>56</v>
      </c>
      <c r="HV8" s="70" t="s">
        <v>57</v>
      </c>
      <c r="HW8" t="s">
        <v>6</v>
      </c>
      <c r="HX8" t="s">
        <v>7</v>
      </c>
      <c r="HY8" t="s">
        <v>2</v>
      </c>
      <c r="HZ8" t="s">
        <v>0</v>
      </c>
      <c r="IA8" t="s">
        <v>3</v>
      </c>
      <c r="IB8" t="s">
        <v>4</v>
      </c>
      <c r="IC8" t="s">
        <v>5</v>
      </c>
      <c r="ID8" t="s">
        <v>6</v>
      </c>
      <c r="IE8" t="s">
        <v>7</v>
      </c>
      <c r="IF8" t="s">
        <v>2</v>
      </c>
      <c r="IG8" t="s">
        <v>0</v>
      </c>
      <c r="IH8" t="s">
        <v>3</v>
      </c>
      <c r="II8" t="s">
        <v>4</v>
      </c>
      <c r="IJ8" t="s">
        <v>5</v>
      </c>
      <c r="IK8" t="s">
        <v>6</v>
      </c>
      <c r="IL8" t="s">
        <v>7</v>
      </c>
      <c r="IM8" s="18" t="s">
        <v>2</v>
      </c>
      <c r="IN8" s="18" t="s">
        <v>0</v>
      </c>
      <c r="IO8" s="18" t="s">
        <v>3</v>
      </c>
      <c r="IP8" s="18" t="s">
        <v>4</v>
      </c>
      <c r="IQ8" s="18" t="s">
        <v>5</v>
      </c>
      <c r="IR8" s="18" t="s">
        <v>6</v>
      </c>
      <c r="IS8" s="18" t="s">
        <v>7</v>
      </c>
      <c r="IT8" s="18" t="s">
        <v>2</v>
      </c>
      <c r="IU8" s="18" t="s">
        <v>0</v>
      </c>
      <c r="IV8" s="18" t="s">
        <v>3</v>
      </c>
      <c r="IW8" s="18" t="s">
        <v>4</v>
      </c>
      <c r="IX8" s="18" t="s">
        <v>5</v>
      </c>
      <c r="IY8" s="18" t="s">
        <v>6</v>
      </c>
      <c r="IZ8" s="18" t="s">
        <v>7</v>
      </c>
      <c r="JA8" s="18" t="s">
        <v>2</v>
      </c>
      <c r="JB8" s="21" t="s">
        <v>54</v>
      </c>
      <c r="JC8" s="18" t="s">
        <v>3</v>
      </c>
      <c r="JD8" s="18" t="s">
        <v>4</v>
      </c>
      <c r="JE8" s="18" t="s">
        <v>5</v>
      </c>
      <c r="JF8" s="18" t="s">
        <v>6</v>
      </c>
      <c r="JG8" s="18" t="s">
        <v>7</v>
      </c>
      <c r="JH8" s="18" t="s">
        <v>2</v>
      </c>
      <c r="JI8" s="21" t="s">
        <v>54</v>
      </c>
      <c r="JJ8" s="18" t="s">
        <v>3</v>
      </c>
      <c r="JK8" s="18" t="s">
        <v>4</v>
      </c>
      <c r="JL8" s="18" t="s">
        <v>5</v>
      </c>
      <c r="JM8" s="18" t="s">
        <v>6</v>
      </c>
      <c r="JN8" s="18" t="s">
        <v>7</v>
      </c>
      <c r="JO8" s="18" t="s">
        <v>2</v>
      </c>
      <c r="JP8" s="18" t="s">
        <v>0</v>
      </c>
      <c r="JQ8" t="s">
        <v>3</v>
      </c>
      <c r="JR8" t="s">
        <v>4</v>
      </c>
      <c r="JS8" t="s">
        <v>5</v>
      </c>
      <c r="JT8" t="s">
        <v>6</v>
      </c>
      <c r="JU8" t="s">
        <v>7</v>
      </c>
      <c r="JV8" t="s">
        <v>2</v>
      </c>
      <c r="JW8" t="s">
        <v>0</v>
      </c>
      <c r="JX8" t="s">
        <v>3</v>
      </c>
      <c r="JY8" t="s">
        <v>4</v>
      </c>
      <c r="JZ8" t="s">
        <v>5</v>
      </c>
      <c r="KA8" t="s">
        <v>6</v>
      </c>
      <c r="KB8" t="s">
        <v>7</v>
      </c>
      <c r="KC8" t="s">
        <v>2</v>
      </c>
      <c r="KD8" s="15" t="s">
        <v>54</v>
      </c>
      <c r="KE8" t="s">
        <v>3</v>
      </c>
      <c r="KF8" t="s">
        <v>4</v>
      </c>
      <c r="KG8" t="s">
        <v>5</v>
      </c>
      <c r="KH8" t="s">
        <v>6</v>
      </c>
      <c r="KI8" t="s">
        <v>7</v>
      </c>
      <c r="KJ8" t="s">
        <v>2</v>
      </c>
      <c r="KK8" t="s">
        <v>0</v>
      </c>
      <c r="KL8" t="s">
        <v>3</v>
      </c>
      <c r="KM8" t="s">
        <v>4</v>
      </c>
      <c r="KN8" t="s">
        <v>5</v>
      </c>
      <c r="KO8" t="s">
        <v>6</v>
      </c>
      <c r="KP8" t="s">
        <v>7</v>
      </c>
      <c r="KQ8" t="s">
        <v>2</v>
      </c>
      <c r="KR8" t="s">
        <v>0</v>
      </c>
      <c r="KS8" t="s">
        <v>3</v>
      </c>
      <c r="KT8" t="s">
        <v>4</v>
      </c>
      <c r="KU8" t="s">
        <v>5</v>
      </c>
      <c r="KV8" s="18" t="s">
        <v>6</v>
      </c>
      <c r="KW8" s="18" t="s">
        <v>7</v>
      </c>
      <c r="KX8" s="35" t="s">
        <v>34</v>
      </c>
      <c r="KY8" s="21" t="s">
        <v>54</v>
      </c>
      <c r="KZ8" s="18" t="s">
        <v>3</v>
      </c>
      <c r="LA8" s="18" t="s">
        <v>4</v>
      </c>
      <c r="LB8" s="18" t="s">
        <v>5</v>
      </c>
      <c r="LC8" s="18" t="s">
        <v>6</v>
      </c>
      <c r="LD8" s="18" t="s">
        <v>7</v>
      </c>
      <c r="LE8" s="18" t="s">
        <v>2</v>
      </c>
      <c r="LF8" s="18" t="s">
        <v>0</v>
      </c>
      <c r="LG8" s="18" t="s">
        <v>3</v>
      </c>
      <c r="LH8" s="18" t="s">
        <v>4</v>
      </c>
      <c r="LI8" s="18" t="s">
        <v>5</v>
      </c>
      <c r="LJ8" s="18" t="s">
        <v>6</v>
      </c>
      <c r="LK8" s="18" t="s">
        <v>7</v>
      </c>
      <c r="LL8" s="18" t="s">
        <v>2</v>
      </c>
      <c r="LM8" s="18" t="s">
        <v>0</v>
      </c>
      <c r="LN8" s="18" t="s">
        <v>3</v>
      </c>
      <c r="LO8" s="18" t="s">
        <v>4</v>
      </c>
      <c r="LP8" s="18" t="s">
        <v>5</v>
      </c>
      <c r="LQ8" s="18" t="s">
        <v>6</v>
      </c>
      <c r="LR8" s="21" t="s">
        <v>35</v>
      </c>
      <c r="LS8" s="18" t="s">
        <v>2</v>
      </c>
      <c r="LT8" s="18" t="s">
        <v>0</v>
      </c>
      <c r="LU8" s="18" t="s">
        <v>3</v>
      </c>
      <c r="LV8" s="18" t="s">
        <v>4</v>
      </c>
      <c r="LW8" s="18" t="s">
        <v>5</v>
      </c>
      <c r="LX8" s="78" t="s">
        <v>6</v>
      </c>
      <c r="LY8" s="78" t="s">
        <v>7</v>
      </c>
      <c r="LZ8" t="s">
        <v>2</v>
      </c>
      <c r="MA8" t="s">
        <v>0</v>
      </c>
      <c r="MB8" t="s">
        <v>3</v>
      </c>
      <c r="MC8" t="s">
        <v>4</v>
      </c>
      <c r="MD8" t="s">
        <v>5</v>
      </c>
      <c r="ME8" t="s">
        <v>6</v>
      </c>
      <c r="MF8" t="s">
        <v>7</v>
      </c>
      <c r="MG8" t="s">
        <v>2</v>
      </c>
      <c r="MH8" t="s">
        <v>0</v>
      </c>
      <c r="MI8" t="s">
        <v>3</v>
      </c>
      <c r="MJ8" t="s">
        <v>4</v>
      </c>
      <c r="MK8" t="s">
        <v>5</v>
      </c>
      <c r="ML8" t="s">
        <v>6</v>
      </c>
      <c r="MM8" t="s">
        <v>7</v>
      </c>
      <c r="MN8" t="s">
        <v>2</v>
      </c>
      <c r="MO8" t="s">
        <v>0</v>
      </c>
      <c r="MP8" t="s">
        <v>3</v>
      </c>
      <c r="MQ8" t="s">
        <v>4</v>
      </c>
      <c r="MR8" t="s">
        <v>5</v>
      </c>
      <c r="MS8" t="s">
        <v>6</v>
      </c>
      <c r="MT8" t="s">
        <v>7</v>
      </c>
      <c r="MU8" t="s">
        <v>2</v>
      </c>
      <c r="MV8" t="s">
        <v>0</v>
      </c>
      <c r="MW8" t="s">
        <v>3</v>
      </c>
      <c r="MX8" t="s">
        <v>4</v>
      </c>
      <c r="MY8" t="s">
        <v>5</v>
      </c>
      <c r="MZ8" t="s">
        <v>6</v>
      </c>
      <c r="NA8" t="s">
        <v>7</v>
      </c>
      <c r="NB8" s="70" t="s">
        <v>2</v>
      </c>
      <c r="NC8" s="70" t="s">
        <v>54</v>
      </c>
      <c r="ND8" s="71" t="s">
        <v>55</v>
      </c>
      <c r="NE8" s="70" t="s">
        <v>56</v>
      </c>
      <c r="NF8" s="70" t="s">
        <v>57</v>
      </c>
      <c r="NG8" s="70" t="s">
        <v>58</v>
      </c>
      <c r="NH8" t="s">
        <v>7</v>
      </c>
      <c r="NI8" t="s">
        <v>2</v>
      </c>
      <c r="NJ8" t="s">
        <v>0</v>
      </c>
      <c r="NK8" t="s">
        <v>3</v>
      </c>
      <c r="NL8" t="s">
        <v>4</v>
      </c>
      <c r="NM8" t="s">
        <v>5</v>
      </c>
      <c r="NN8" t="s">
        <v>6</v>
      </c>
      <c r="NO8" t="s">
        <v>7</v>
      </c>
      <c r="NP8" t="s">
        <v>2</v>
      </c>
      <c r="NQ8" s="76" t="s">
        <v>54</v>
      </c>
      <c r="NR8" t="s">
        <v>3</v>
      </c>
      <c r="NS8" t="s">
        <v>4</v>
      </c>
      <c r="NT8" t="s">
        <v>5</v>
      </c>
      <c r="NU8" t="s">
        <v>6</v>
      </c>
      <c r="NV8" t="s">
        <v>7</v>
      </c>
      <c r="NW8" t="s">
        <v>2</v>
      </c>
      <c r="NX8" t="s">
        <v>0</v>
      </c>
      <c r="NY8" t="s">
        <v>3</v>
      </c>
      <c r="NZ8" t="s">
        <v>4</v>
      </c>
      <c r="OA8" t="s">
        <v>5</v>
      </c>
      <c r="OB8" t="s">
        <v>6</v>
      </c>
      <c r="OC8" t="s">
        <v>7</v>
      </c>
      <c r="OD8" t="s">
        <v>2</v>
      </c>
      <c r="OE8" t="s">
        <v>0</v>
      </c>
      <c r="OF8" t="s">
        <v>3</v>
      </c>
      <c r="OG8" t="s">
        <v>4</v>
      </c>
      <c r="OH8" t="s">
        <v>5</v>
      </c>
      <c r="OI8" t="s">
        <v>6</v>
      </c>
      <c r="OJ8" s="18" t="s">
        <v>7</v>
      </c>
      <c r="OK8" s="18" t="s">
        <v>2</v>
      </c>
      <c r="OL8" s="18" t="s">
        <v>0</v>
      </c>
      <c r="OM8" s="18" t="s">
        <v>3</v>
      </c>
      <c r="ON8" s="18" t="s">
        <v>4</v>
      </c>
      <c r="OO8" s="18" t="s">
        <v>5</v>
      </c>
      <c r="OP8" s="18" t="s">
        <v>6</v>
      </c>
      <c r="OQ8" s="18" t="s">
        <v>7</v>
      </c>
      <c r="OR8" s="18" t="s">
        <v>2</v>
      </c>
      <c r="OS8" s="18" t="s">
        <v>0</v>
      </c>
      <c r="OT8" s="35" t="s">
        <v>55</v>
      </c>
      <c r="OU8" s="18" t="s">
        <v>4</v>
      </c>
      <c r="OV8" s="18" t="s">
        <v>5</v>
      </c>
      <c r="OW8" s="18" t="s">
        <v>6</v>
      </c>
      <c r="OX8" s="18" t="s">
        <v>7</v>
      </c>
      <c r="OY8" s="18" t="s">
        <v>2</v>
      </c>
      <c r="OZ8" s="18" t="s">
        <v>0</v>
      </c>
      <c r="PA8" s="18" t="s">
        <v>3</v>
      </c>
      <c r="PB8" s="18" t="s">
        <v>4</v>
      </c>
      <c r="PC8" s="18" t="s">
        <v>5</v>
      </c>
      <c r="PD8" s="18" t="s">
        <v>6</v>
      </c>
      <c r="PE8" s="18" t="s">
        <v>7</v>
      </c>
      <c r="PF8" s="18" t="s">
        <v>2</v>
      </c>
      <c r="PG8" s="18" t="s">
        <v>0</v>
      </c>
      <c r="PH8" s="18" t="s">
        <v>3</v>
      </c>
      <c r="PI8" s="18" t="s">
        <v>4</v>
      </c>
      <c r="PJ8" s="18" t="s">
        <v>5</v>
      </c>
      <c r="PK8" s="18" t="s">
        <v>6</v>
      </c>
      <c r="PL8" s="18" t="s">
        <v>7</v>
      </c>
      <c r="PM8" t="s">
        <v>2</v>
      </c>
      <c r="PN8" t="s">
        <v>0</v>
      </c>
      <c r="PO8" t="s">
        <v>3</v>
      </c>
      <c r="PP8" t="s">
        <v>4</v>
      </c>
      <c r="PQ8" t="s">
        <v>5</v>
      </c>
      <c r="PR8" t="s">
        <v>6</v>
      </c>
      <c r="PS8" t="s">
        <v>7</v>
      </c>
      <c r="PT8" t="s">
        <v>2</v>
      </c>
      <c r="PU8" t="s">
        <v>0</v>
      </c>
      <c r="PV8" t="s">
        <v>3</v>
      </c>
      <c r="PW8" t="s">
        <v>4</v>
      </c>
      <c r="PX8" t="s">
        <v>5</v>
      </c>
      <c r="PY8" t="s">
        <v>6</v>
      </c>
      <c r="PZ8" t="s">
        <v>7</v>
      </c>
      <c r="QA8" t="s">
        <v>2</v>
      </c>
      <c r="QB8" t="s">
        <v>0</v>
      </c>
      <c r="QC8" t="s">
        <v>3</v>
      </c>
      <c r="QD8" t="s">
        <v>4</v>
      </c>
      <c r="QE8" t="s">
        <v>5</v>
      </c>
      <c r="QF8" s="76" t="s">
        <v>58</v>
      </c>
      <c r="QG8" t="s">
        <v>7</v>
      </c>
      <c r="QH8" t="s">
        <v>2</v>
      </c>
      <c r="QI8" t="s">
        <v>0</v>
      </c>
      <c r="QJ8" t="s">
        <v>3</v>
      </c>
      <c r="QK8" t="s">
        <v>4</v>
      </c>
      <c r="QL8" t="s">
        <v>5</v>
      </c>
      <c r="QM8" t="s">
        <v>6</v>
      </c>
      <c r="QN8" t="s">
        <v>7</v>
      </c>
      <c r="QO8" t="s">
        <v>2</v>
      </c>
      <c r="QP8" t="s">
        <v>0</v>
      </c>
      <c r="QQ8" t="s">
        <v>3</v>
      </c>
      <c r="QS8" s="181" t="s">
        <v>123</v>
      </c>
      <c r="QT8" s="16">
        <v>4</v>
      </c>
      <c r="QU8" s="180">
        <v>43525</v>
      </c>
      <c r="QV8" s="179">
        <f>QU8+31</f>
        <v>43556</v>
      </c>
      <c r="QW8" s="180">
        <f>QV8+30</f>
        <v>43586</v>
      </c>
      <c r="QX8" s="179">
        <f t="shared" si="3"/>
        <v>43617</v>
      </c>
      <c r="QY8" s="180">
        <f>QX8+30</f>
        <v>43647</v>
      </c>
      <c r="QZ8" s="179">
        <f t="shared" si="3"/>
        <v>43678</v>
      </c>
      <c r="RA8" s="180">
        <f t="shared" si="3"/>
        <v>43709</v>
      </c>
      <c r="RB8" s="179">
        <f>RA8+30</f>
        <v>43739</v>
      </c>
      <c r="RC8" s="180">
        <f t="shared" si="3"/>
        <v>43770</v>
      </c>
      <c r="RD8" s="179">
        <f>RC8+30</f>
        <v>43800</v>
      </c>
      <c r="RE8" s="180">
        <f t="shared" si="3"/>
        <v>43831</v>
      </c>
      <c r="RF8" s="179">
        <f t="shared" si="3"/>
        <v>43862</v>
      </c>
      <c r="RG8" s="179">
        <f t="shared" ref="RG8:SH8" si="5">1+RF8</f>
        <v>43863</v>
      </c>
      <c r="RH8" s="179">
        <f t="shared" si="5"/>
        <v>43864</v>
      </c>
      <c r="RI8" s="179">
        <f t="shared" si="5"/>
        <v>43865</v>
      </c>
      <c r="RJ8" s="179">
        <f t="shared" si="5"/>
        <v>43866</v>
      </c>
      <c r="RK8" s="179">
        <f t="shared" si="5"/>
        <v>43867</v>
      </c>
      <c r="RL8" s="179">
        <f t="shared" si="5"/>
        <v>43868</v>
      </c>
      <c r="RM8" s="179">
        <f t="shared" si="5"/>
        <v>43869</v>
      </c>
      <c r="RN8" s="179">
        <f t="shared" si="5"/>
        <v>43870</v>
      </c>
      <c r="RO8" s="179">
        <f t="shared" si="5"/>
        <v>43871</v>
      </c>
      <c r="RP8" s="179">
        <f t="shared" si="5"/>
        <v>43872</v>
      </c>
      <c r="RQ8" s="179">
        <f t="shared" si="5"/>
        <v>43873</v>
      </c>
      <c r="RR8" s="179">
        <f t="shared" si="5"/>
        <v>43874</v>
      </c>
      <c r="RS8" s="179">
        <f t="shared" si="5"/>
        <v>43875</v>
      </c>
      <c r="RT8" s="179">
        <f t="shared" si="5"/>
        <v>43876</v>
      </c>
      <c r="RU8" s="179">
        <f t="shared" si="5"/>
        <v>43877</v>
      </c>
      <c r="RV8" s="179">
        <f t="shared" si="5"/>
        <v>43878</v>
      </c>
      <c r="RW8" s="179">
        <f t="shared" si="5"/>
        <v>43879</v>
      </c>
      <c r="RX8" s="179">
        <f t="shared" si="5"/>
        <v>43880</v>
      </c>
      <c r="RY8" s="179">
        <f t="shared" si="5"/>
        <v>43881</v>
      </c>
      <c r="RZ8" s="179">
        <f t="shared" si="5"/>
        <v>43882</v>
      </c>
      <c r="SA8" s="179">
        <f t="shared" si="5"/>
        <v>43883</v>
      </c>
      <c r="SB8" s="179">
        <f t="shared" si="5"/>
        <v>43884</v>
      </c>
      <c r="SC8" s="179">
        <f t="shared" si="5"/>
        <v>43885</v>
      </c>
      <c r="SD8" s="179">
        <f t="shared" si="5"/>
        <v>43886</v>
      </c>
      <c r="SE8" s="179">
        <f t="shared" si="5"/>
        <v>43887</v>
      </c>
      <c r="SF8" s="179">
        <f t="shared" si="5"/>
        <v>43888</v>
      </c>
      <c r="SG8" s="179">
        <f t="shared" si="5"/>
        <v>43889</v>
      </c>
      <c r="SH8" s="179">
        <f t="shared" si="5"/>
        <v>43890</v>
      </c>
      <c r="SI8" s="180">
        <f t="shared" ref="SI8" si="6">IF(TEXT(SH8,"mm")="03",SH8,SH8+1)</f>
        <v>43891</v>
      </c>
    </row>
    <row r="9" spans="1:503" ht="15" customHeight="1">
      <c r="A9" s="17">
        <v>2020</v>
      </c>
      <c r="B9" s="16">
        <v>5</v>
      </c>
      <c r="C9">
        <v>1</v>
      </c>
      <c r="D9">
        <v>2</v>
      </c>
      <c r="E9">
        <v>3</v>
      </c>
      <c r="F9">
        <v>4</v>
      </c>
      <c r="G9">
        <v>5</v>
      </c>
      <c r="H9">
        <v>6</v>
      </c>
      <c r="I9">
        <v>7</v>
      </c>
      <c r="J9">
        <v>8</v>
      </c>
      <c r="K9">
        <v>9</v>
      </c>
      <c r="L9">
        <v>10</v>
      </c>
      <c r="M9">
        <v>11</v>
      </c>
      <c r="N9">
        <v>12</v>
      </c>
      <c r="O9">
        <v>13</v>
      </c>
      <c r="P9">
        <v>14</v>
      </c>
      <c r="Q9">
        <v>15</v>
      </c>
      <c r="R9">
        <v>16</v>
      </c>
      <c r="S9">
        <v>17</v>
      </c>
      <c r="T9">
        <v>18</v>
      </c>
      <c r="U9">
        <v>19</v>
      </c>
      <c r="V9">
        <v>20</v>
      </c>
      <c r="W9">
        <v>21</v>
      </c>
      <c r="X9">
        <v>22</v>
      </c>
      <c r="Y9" s="15">
        <v>23</v>
      </c>
      <c r="Z9">
        <v>24</v>
      </c>
      <c r="AA9">
        <v>25</v>
      </c>
      <c r="AB9">
        <v>26</v>
      </c>
      <c r="AC9">
        <v>27</v>
      </c>
      <c r="AD9">
        <v>28</v>
      </c>
      <c r="AE9">
        <v>29</v>
      </c>
      <c r="AF9">
        <v>30</v>
      </c>
      <c r="AG9">
        <v>31</v>
      </c>
      <c r="AH9" s="18">
        <v>1</v>
      </c>
      <c r="AI9" s="18">
        <v>2</v>
      </c>
      <c r="AJ9" s="18">
        <v>3</v>
      </c>
      <c r="AK9" s="18">
        <v>4</v>
      </c>
      <c r="AL9" s="18">
        <v>5</v>
      </c>
      <c r="AM9" s="18">
        <v>6</v>
      </c>
      <c r="AN9" s="18">
        <v>7</v>
      </c>
      <c r="AO9" s="18">
        <v>8</v>
      </c>
      <c r="AP9" s="18">
        <v>9</v>
      </c>
      <c r="AQ9" s="18">
        <v>10</v>
      </c>
      <c r="AR9" s="18">
        <v>11</v>
      </c>
      <c r="AS9" s="18">
        <v>12</v>
      </c>
      <c r="AT9" s="18">
        <v>13</v>
      </c>
      <c r="AU9" s="18">
        <v>14</v>
      </c>
      <c r="AV9" s="18">
        <v>15</v>
      </c>
      <c r="AW9" s="18">
        <v>16</v>
      </c>
      <c r="AX9" s="18">
        <v>17</v>
      </c>
      <c r="AY9" s="18">
        <v>18</v>
      </c>
      <c r="AZ9" s="18">
        <v>19</v>
      </c>
      <c r="BA9" s="18">
        <v>20</v>
      </c>
      <c r="BB9" s="18">
        <v>21</v>
      </c>
      <c r="BC9" s="18">
        <v>22</v>
      </c>
      <c r="BD9" s="18">
        <v>23</v>
      </c>
      <c r="BE9" s="18">
        <v>24</v>
      </c>
      <c r="BF9" s="18">
        <v>25</v>
      </c>
      <c r="BG9" s="18">
        <v>26</v>
      </c>
      <c r="BH9" s="18">
        <v>27</v>
      </c>
      <c r="BI9" s="18">
        <v>28</v>
      </c>
      <c r="BJ9" s="18">
        <v>29</v>
      </c>
      <c r="BK9">
        <v>1</v>
      </c>
      <c r="BL9">
        <v>2</v>
      </c>
      <c r="BM9">
        <v>3</v>
      </c>
      <c r="BN9">
        <v>4</v>
      </c>
      <c r="BO9">
        <v>5</v>
      </c>
      <c r="BP9">
        <v>6</v>
      </c>
      <c r="BQ9">
        <v>7</v>
      </c>
      <c r="BR9">
        <v>8</v>
      </c>
      <c r="BS9">
        <v>9</v>
      </c>
      <c r="BT9">
        <v>10</v>
      </c>
      <c r="BU9">
        <v>11</v>
      </c>
      <c r="BV9">
        <v>12</v>
      </c>
      <c r="BW9">
        <v>13</v>
      </c>
      <c r="BX9">
        <v>14</v>
      </c>
      <c r="BY9">
        <v>15</v>
      </c>
      <c r="BZ9">
        <v>16</v>
      </c>
      <c r="CA9">
        <v>17</v>
      </c>
      <c r="CB9">
        <v>18</v>
      </c>
      <c r="CC9">
        <v>19</v>
      </c>
      <c r="CD9">
        <v>20</v>
      </c>
      <c r="CE9">
        <v>21</v>
      </c>
      <c r="CF9">
        <v>22</v>
      </c>
      <c r="CG9">
        <v>23</v>
      </c>
      <c r="CH9">
        <v>24</v>
      </c>
      <c r="CI9">
        <v>25</v>
      </c>
      <c r="CJ9">
        <v>26</v>
      </c>
      <c r="CK9">
        <v>27</v>
      </c>
      <c r="CL9">
        <v>28</v>
      </c>
      <c r="CM9">
        <v>29</v>
      </c>
      <c r="CN9">
        <v>30</v>
      </c>
      <c r="CO9">
        <v>31</v>
      </c>
      <c r="CP9" s="18">
        <v>1</v>
      </c>
      <c r="CQ9" s="18">
        <v>2</v>
      </c>
      <c r="CR9" s="18">
        <v>3</v>
      </c>
      <c r="CS9" s="18">
        <v>4</v>
      </c>
      <c r="CT9" s="18">
        <v>5</v>
      </c>
      <c r="CU9" s="18">
        <v>6</v>
      </c>
      <c r="CV9" s="18">
        <v>7</v>
      </c>
      <c r="CW9" s="18">
        <v>8</v>
      </c>
      <c r="CX9" s="18">
        <v>9</v>
      </c>
      <c r="CY9" s="18">
        <v>10</v>
      </c>
      <c r="CZ9" s="18">
        <v>11</v>
      </c>
      <c r="DA9" s="18">
        <v>12</v>
      </c>
      <c r="DB9" s="18">
        <v>13</v>
      </c>
      <c r="DC9" s="18">
        <v>14</v>
      </c>
      <c r="DD9" s="18">
        <v>15</v>
      </c>
      <c r="DE9" s="18">
        <v>16</v>
      </c>
      <c r="DF9" s="18">
        <v>17</v>
      </c>
      <c r="DG9" s="18">
        <v>18</v>
      </c>
      <c r="DH9" s="18">
        <v>19</v>
      </c>
      <c r="DI9" s="18">
        <v>20</v>
      </c>
      <c r="DJ9" s="18">
        <v>21</v>
      </c>
      <c r="DK9" s="18">
        <v>22</v>
      </c>
      <c r="DL9" s="18">
        <v>23</v>
      </c>
      <c r="DM9" s="18">
        <v>24</v>
      </c>
      <c r="DN9" s="18">
        <v>25</v>
      </c>
      <c r="DO9" s="18">
        <v>26</v>
      </c>
      <c r="DP9" s="18">
        <v>27</v>
      </c>
      <c r="DQ9" s="18">
        <v>28</v>
      </c>
      <c r="DR9" s="18">
        <v>29</v>
      </c>
      <c r="DS9" s="18">
        <v>30</v>
      </c>
      <c r="DT9">
        <v>1</v>
      </c>
      <c r="DU9">
        <v>2</v>
      </c>
      <c r="DV9">
        <v>3</v>
      </c>
      <c r="DW9">
        <v>4</v>
      </c>
      <c r="DX9">
        <v>5</v>
      </c>
      <c r="DY9">
        <v>6</v>
      </c>
      <c r="DZ9">
        <v>7</v>
      </c>
      <c r="EA9">
        <v>8</v>
      </c>
      <c r="EB9">
        <v>9</v>
      </c>
      <c r="EC9">
        <v>10</v>
      </c>
      <c r="ED9">
        <v>11</v>
      </c>
      <c r="EE9">
        <v>12</v>
      </c>
      <c r="EF9">
        <v>13</v>
      </c>
      <c r="EG9">
        <v>14</v>
      </c>
      <c r="EH9">
        <v>15</v>
      </c>
      <c r="EI9">
        <v>16</v>
      </c>
      <c r="EJ9">
        <v>17</v>
      </c>
      <c r="EK9">
        <v>18</v>
      </c>
      <c r="EL9">
        <v>19</v>
      </c>
      <c r="EM9">
        <v>20</v>
      </c>
      <c r="EN9">
        <v>21</v>
      </c>
      <c r="EO9">
        <v>22</v>
      </c>
      <c r="EP9">
        <v>23</v>
      </c>
      <c r="EQ9">
        <v>24</v>
      </c>
      <c r="ER9">
        <v>25</v>
      </c>
      <c r="ES9">
        <v>26</v>
      </c>
      <c r="ET9">
        <v>27</v>
      </c>
      <c r="EU9">
        <v>28</v>
      </c>
      <c r="EV9">
        <v>29</v>
      </c>
      <c r="EW9">
        <v>30</v>
      </c>
      <c r="EX9">
        <v>31</v>
      </c>
      <c r="EY9" s="18">
        <v>1</v>
      </c>
      <c r="EZ9" s="18">
        <v>2</v>
      </c>
      <c r="FA9" s="18">
        <v>3</v>
      </c>
      <c r="FB9" s="18">
        <v>4</v>
      </c>
      <c r="FC9" s="18">
        <v>5</v>
      </c>
      <c r="FD9" s="18">
        <v>6</v>
      </c>
      <c r="FE9" s="18">
        <v>7</v>
      </c>
      <c r="FF9" s="18">
        <v>8</v>
      </c>
      <c r="FG9" s="18">
        <v>9</v>
      </c>
      <c r="FH9" s="18">
        <v>10</v>
      </c>
      <c r="FI9" s="18">
        <v>11</v>
      </c>
      <c r="FJ9" s="18">
        <v>12</v>
      </c>
      <c r="FK9" s="18">
        <v>13</v>
      </c>
      <c r="FL9" s="18">
        <v>14</v>
      </c>
      <c r="FM9" s="18">
        <v>15</v>
      </c>
      <c r="FN9" s="18">
        <v>16</v>
      </c>
      <c r="FO9" s="18">
        <v>17</v>
      </c>
      <c r="FP9" s="18">
        <v>18</v>
      </c>
      <c r="FQ9" s="18">
        <v>19</v>
      </c>
      <c r="FR9" s="18">
        <v>20</v>
      </c>
      <c r="FS9" s="18">
        <v>21</v>
      </c>
      <c r="FT9" s="18">
        <v>22</v>
      </c>
      <c r="FU9" s="18">
        <v>23</v>
      </c>
      <c r="FV9" s="18">
        <v>24</v>
      </c>
      <c r="FW9" s="18">
        <v>25</v>
      </c>
      <c r="FX9" s="18">
        <v>26</v>
      </c>
      <c r="FY9" s="18">
        <v>27</v>
      </c>
      <c r="FZ9" s="18">
        <v>28</v>
      </c>
      <c r="GA9" s="18">
        <v>29</v>
      </c>
      <c r="GB9" s="18">
        <v>30</v>
      </c>
      <c r="GC9">
        <v>1</v>
      </c>
      <c r="GD9">
        <v>2</v>
      </c>
      <c r="GE9">
        <v>3</v>
      </c>
      <c r="GF9">
        <v>4</v>
      </c>
      <c r="GG9">
        <v>5</v>
      </c>
      <c r="GH9">
        <v>6</v>
      </c>
      <c r="GI9">
        <v>7</v>
      </c>
      <c r="GJ9">
        <v>8</v>
      </c>
      <c r="GK9">
        <v>9</v>
      </c>
      <c r="GL9">
        <v>10</v>
      </c>
      <c r="GM9">
        <v>11</v>
      </c>
      <c r="GN9">
        <v>12</v>
      </c>
      <c r="GO9">
        <v>13</v>
      </c>
      <c r="GP9">
        <v>14</v>
      </c>
      <c r="GQ9">
        <v>15</v>
      </c>
      <c r="GR9">
        <v>16</v>
      </c>
      <c r="GS9">
        <v>17</v>
      </c>
      <c r="GT9">
        <v>18</v>
      </c>
      <c r="GU9">
        <v>19</v>
      </c>
      <c r="GV9">
        <v>20</v>
      </c>
      <c r="GW9">
        <v>21</v>
      </c>
      <c r="GX9">
        <v>22</v>
      </c>
      <c r="GY9">
        <v>23</v>
      </c>
      <c r="GZ9">
        <v>24</v>
      </c>
      <c r="HA9">
        <v>25</v>
      </c>
      <c r="HB9">
        <v>26</v>
      </c>
      <c r="HC9">
        <v>27</v>
      </c>
      <c r="HD9">
        <v>28</v>
      </c>
      <c r="HE9">
        <v>29</v>
      </c>
      <c r="HF9">
        <v>30</v>
      </c>
      <c r="HG9">
        <v>31</v>
      </c>
      <c r="HH9" s="18">
        <v>1</v>
      </c>
      <c r="HI9" s="18">
        <v>2</v>
      </c>
      <c r="HJ9" s="18">
        <v>3</v>
      </c>
      <c r="HK9" s="18">
        <v>4</v>
      </c>
      <c r="HL9" s="18">
        <v>5</v>
      </c>
      <c r="HM9" s="18">
        <v>6</v>
      </c>
      <c r="HN9" s="18">
        <v>7</v>
      </c>
      <c r="HO9" s="18">
        <v>8</v>
      </c>
      <c r="HP9" s="18">
        <v>9</v>
      </c>
      <c r="HQ9" s="18">
        <v>10</v>
      </c>
      <c r="HR9" s="18">
        <v>11</v>
      </c>
      <c r="HS9" s="18">
        <v>12</v>
      </c>
      <c r="HT9" s="70">
        <v>13</v>
      </c>
      <c r="HU9" s="70">
        <v>14</v>
      </c>
      <c r="HV9" s="70">
        <v>15</v>
      </c>
      <c r="HW9" s="18">
        <v>16</v>
      </c>
      <c r="HX9" s="18">
        <v>17</v>
      </c>
      <c r="HY9" s="18">
        <v>18</v>
      </c>
      <c r="HZ9" s="18">
        <v>19</v>
      </c>
      <c r="IA9" s="18">
        <v>20</v>
      </c>
      <c r="IB9" s="18">
        <v>21</v>
      </c>
      <c r="IC9" s="18">
        <v>22</v>
      </c>
      <c r="ID9" s="18">
        <v>23</v>
      </c>
      <c r="IE9" s="18">
        <v>24</v>
      </c>
      <c r="IF9" s="18">
        <v>25</v>
      </c>
      <c r="IG9" s="18">
        <v>26</v>
      </c>
      <c r="IH9" s="18">
        <v>27</v>
      </c>
      <c r="II9" s="18">
        <v>28</v>
      </c>
      <c r="IJ9" s="18">
        <v>29</v>
      </c>
      <c r="IK9" s="18">
        <v>30</v>
      </c>
      <c r="IL9" s="18">
        <v>31</v>
      </c>
      <c r="IM9">
        <v>1</v>
      </c>
      <c r="IN9">
        <v>2</v>
      </c>
      <c r="IO9">
        <v>3</v>
      </c>
      <c r="IP9">
        <v>4</v>
      </c>
      <c r="IQ9">
        <v>5</v>
      </c>
      <c r="IR9">
        <v>6</v>
      </c>
      <c r="IS9">
        <v>7</v>
      </c>
      <c r="IT9">
        <v>8</v>
      </c>
      <c r="IU9">
        <v>9</v>
      </c>
      <c r="IV9">
        <v>10</v>
      </c>
      <c r="IW9">
        <v>11</v>
      </c>
      <c r="IX9">
        <v>12</v>
      </c>
      <c r="IY9">
        <v>13</v>
      </c>
      <c r="IZ9">
        <v>14</v>
      </c>
      <c r="JA9">
        <v>15</v>
      </c>
      <c r="JB9">
        <v>16</v>
      </c>
      <c r="JC9">
        <v>17</v>
      </c>
      <c r="JD9">
        <v>18</v>
      </c>
      <c r="JE9">
        <v>19</v>
      </c>
      <c r="JF9">
        <v>20</v>
      </c>
      <c r="JG9">
        <v>21</v>
      </c>
      <c r="JH9">
        <v>22</v>
      </c>
      <c r="JI9">
        <v>23</v>
      </c>
      <c r="JJ9">
        <v>24</v>
      </c>
      <c r="JK9">
        <v>25</v>
      </c>
      <c r="JL9">
        <v>26</v>
      </c>
      <c r="JM9">
        <v>27</v>
      </c>
      <c r="JN9">
        <v>28</v>
      </c>
      <c r="JO9">
        <v>29</v>
      </c>
      <c r="JP9">
        <v>30</v>
      </c>
      <c r="JQ9" s="18">
        <v>1</v>
      </c>
      <c r="JR9" s="18">
        <v>2</v>
      </c>
      <c r="JS9" s="18">
        <v>3</v>
      </c>
      <c r="JT9" s="18">
        <v>4</v>
      </c>
      <c r="JU9" s="18">
        <v>5</v>
      </c>
      <c r="JV9" s="18">
        <v>6</v>
      </c>
      <c r="JW9" s="18">
        <v>7</v>
      </c>
      <c r="JX9" s="18">
        <v>8</v>
      </c>
      <c r="JY9" s="18">
        <v>9</v>
      </c>
      <c r="JZ9" s="18">
        <v>10</v>
      </c>
      <c r="KA9" s="18">
        <v>11</v>
      </c>
      <c r="KB9" s="18">
        <v>12</v>
      </c>
      <c r="KC9" s="18">
        <v>13</v>
      </c>
      <c r="KD9" s="18">
        <v>14</v>
      </c>
      <c r="KE9" s="18">
        <v>15</v>
      </c>
      <c r="KF9" s="18">
        <v>16</v>
      </c>
      <c r="KG9" s="18">
        <v>17</v>
      </c>
      <c r="KH9" s="18">
        <v>18</v>
      </c>
      <c r="KI9" s="18">
        <v>19</v>
      </c>
      <c r="KJ9" s="18">
        <v>20</v>
      </c>
      <c r="KK9" s="18">
        <v>21</v>
      </c>
      <c r="KL9" s="18">
        <v>22</v>
      </c>
      <c r="KM9" s="18">
        <v>23</v>
      </c>
      <c r="KN9" s="18">
        <v>24</v>
      </c>
      <c r="KO9" s="18">
        <v>25</v>
      </c>
      <c r="KP9" s="18">
        <v>26</v>
      </c>
      <c r="KQ9" s="18">
        <v>27</v>
      </c>
      <c r="KR9" s="18">
        <v>28</v>
      </c>
      <c r="KS9" s="18">
        <v>29</v>
      </c>
      <c r="KT9" s="18">
        <v>30</v>
      </c>
      <c r="KU9" s="18">
        <v>31</v>
      </c>
      <c r="KV9">
        <v>1</v>
      </c>
      <c r="KW9">
        <v>2</v>
      </c>
      <c r="KX9">
        <v>3</v>
      </c>
      <c r="KY9">
        <v>4</v>
      </c>
      <c r="KZ9">
        <v>5</v>
      </c>
      <c r="LA9">
        <v>6</v>
      </c>
      <c r="LB9">
        <v>7</v>
      </c>
      <c r="LC9">
        <v>8</v>
      </c>
      <c r="LD9">
        <v>9</v>
      </c>
      <c r="LE9">
        <v>10</v>
      </c>
      <c r="LF9">
        <v>11</v>
      </c>
      <c r="LG9">
        <v>12</v>
      </c>
      <c r="LH9">
        <v>13</v>
      </c>
      <c r="LI9">
        <v>14</v>
      </c>
      <c r="LJ9">
        <v>15</v>
      </c>
      <c r="LK9">
        <v>16</v>
      </c>
      <c r="LL9">
        <v>17</v>
      </c>
      <c r="LM9">
        <v>18</v>
      </c>
      <c r="LN9">
        <v>19</v>
      </c>
      <c r="LO9">
        <v>20</v>
      </c>
      <c r="LP9">
        <v>21</v>
      </c>
      <c r="LQ9">
        <v>22</v>
      </c>
      <c r="LR9">
        <v>23</v>
      </c>
      <c r="LS9">
        <v>24</v>
      </c>
      <c r="LT9">
        <v>25</v>
      </c>
      <c r="LU9">
        <v>26</v>
      </c>
      <c r="LV9">
        <v>27</v>
      </c>
      <c r="LW9">
        <v>28</v>
      </c>
      <c r="LX9" s="1">
        <v>29</v>
      </c>
      <c r="LY9" s="1">
        <v>30</v>
      </c>
      <c r="LZ9" s="18">
        <v>1</v>
      </c>
      <c r="MA9" s="18">
        <v>2</v>
      </c>
      <c r="MB9" s="18">
        <v>3</v>
      </c>
      <c r="MC9" s="18">
        <v>4</v>
      </c>
      <c r="MD9" s="18">
        <v>5</v>
      </c>
      <c r="ME9" s="18">
        <v>6</v>
      </c>
      <c r="MF9" s="18">
        <v>7</v>
      </c>
      <c r="MG9" s="18">
        <v>8</v>
      </c>
      <c r="MH9" s="18">
        <v>9</v>
      </c>
      <c r="MI9" s="18">
        <v>10</v>
      </c>
      <c r="MJ9" s="18">
        <v>11</v>
      </c>
      <c r="MK9" s="18">
        <v>12</v>
      </c>
      <c r="ML9" s="18">
        <v>13</v>
      </c>
      <c r="MM9" s="18">
        <v>14</v>
      </c>
      <c r="MN9" s="18">
        <v>15</v>
      </c>
      <c r="MO9" s="18">
        <v>16</v>
      </c>
      <c r="MP9" s="18">
        <v>17</v>
      </c>
      <c r="MQ9" s="18">
        <v>18</v>
      </c>
      <c r="MR9" s="18">
        <v>19</v>
      </c>
      <c r="MS9" s="18">
        <v>20</v>
      </c>
      <c r="MT9" s="18">
        <v>21</v>
      </c>
      <c r="MU9" s="18">
        <v>22</v>
      </c>
      <c r="MV9" s="21">
        <v>23</v>
      </c>
      <c r="MW9" s="18">
        <v>24</v>
      </c>
      <c r="MX9" s="18">
        <v>25</v>
      </c>
      <c r="MY9" s="18">
        <v>26</v>
      </c>
      <c r="MZ9" s="18">
        <v>27</v>
      </c>
      <c r="NA9" s="18">
        <v>28</v>
      </c>
      <c r="NB9" s="70">
        <v>29</v>
      </c>
      <c r="NC9" s="70">
        <v>30</v>
      </c>
      <c r="ND9" s="71">
        <v>31</v>
      </c>
      <c r="NE9" s="70">
        <v>1</v>
      </c>
      <c r="NF9" s="70">
        <v>2</v>
      </c>
      <c r="NG9" s="70">
        <v>3</v>
      </c>
      <c r="NH9" s="18">
        <v>4</v>
      </c>
      <c r="NI9" s="18">
        <v>5</v>
      </c>
      <c r="NJ9" s="18">
        <v>6</v>
      </c>
      <c r="NK9" s="18">
        <v>7</v>
      </c>
      <c r="NL9" s="18">
        <v>8</v>
      </c>
      <c r="NM9" s="18">
        <v>9</v>
      </c>
      <c r="NN9" s="18">
        <v>10</v>
      </c>
      <c r="NO9" s="18">
        <v>11</v>
      </c>
      <c r="NP9" s="18">
        <v>12</v>
      </c>
      <c r="NQ9" s="18">
        <v>13</v>
      </c>
      <c r="NR9" s="18">
        <v>14</v>
      </c>
      <c r="NS9" s="18">
        <v>15</v>
      </c>
      <c r="NT9" s="18">
        <v>16</v>
      </c>
      <c r="NU9" s="18">
        <v>17</v>
      </c>
      <c r="NV9" s="18">
        <v>18</v>
      </c>
      <c r="NW9" s="18">
        <v>19</v>
      </c>
      <c r="NX9" s="18">
        <v>20</v>
      </c>
      <c r="NY9" s="18">
        <v>21</v>
      </c>
      <c r="NZ9" s="18">
        <v>22</v>
      </c>
      <c r="OA9" s="21">
        <v>23</v>
      </c>
      <c r="OB9" s="18">
        <v>24</v>
      </c>
      <c r="OC9" s="18">
        <v>25</v>
      </c>
      <c r="OD9" s="18">
        <v>26</v>
      </c>
      <c r="OE9" s="18">
        <v>27</v>
      </c>
      <c r="OF9" s="18">
        <v>28</v>
      </c>
      <c r="OG9" s="18">
        <v>29</v>
      </c>
      <c r="OH9" s="18">
        <v>30</v>
      </c>
      <c r="OI9" s="18">
        <v>31</v>
      </c>
      <c r="OJ9">
        <v>1</v>
      </c>
      <c r="OK9">
        <v>2</v>
      </c>
      <c r="OL9">
        <v>3</v>
      </c>
      <c r="OM9">
        <v>4</v>
      </c>
      <c r="ON9">
        <v>5</v>
      </c>
      <c r="OO9">
        <v>6</v>
      </c>
      <c r="OP9">
        <v>7</v>
      </c>
      <c r="OQ9">
        <v>8</v>
      </c>
      <c r="OR9">
        <v>9</v>
      </c>
      <c r="OS9">
        <v>10</v>
      </c>
      <c r="OT9">
        <v>11</v>
      </c>
      <c r="OU9">
        <v>12</v>
      </c>
      <c r="OV9">
        <v>13</v>
      </c>
      <c r="OW9">
        <v>14</v>
      </c>
      <c r="OX9">
        <v>15</v>
      </c>
      <c r="OY9">
        <v>16</v>
      </c>
      <c r="OZ9">
        <v>17</v>
      </c>
      <c r="PA9">
        <v>18</v>
      </c>
      <c r="PB9">
        <v>19</v>
      </c>
      <c r="PC9">
        <v>20</v>
      </c>
      <c r="PD9">
        <v>21</v>
      </c>
      <c r="PE9">
        <v>22</v>
      </c>
      <c r="PF9">
        <v>23</v>
      </c>
      <c r="PG9">
        <v>24</v>
      </c>
      <c r="PH9">
        <v>25</v>
      </c>
      <c r="PI9">
        <v>26</v>
      </c>
      <c r="PJ9">
        <v>27</v>
      </c>
      <c r="PK9">
        <v>28</v>
      </c>
      <c r="PM9" s="18">
        <v>1</v>
      </c>
      <c r="PN9" s="18">
        <v>2</v>
      </c>
      <c r="PO9" s="18">
        <v>3</v>
      </c>
      <c r="PP9" s="18">
        <v>4</v>
      </c>
      <c r="PQ9" s="18">
        <v>5</v>
      </c>
      <c r="PR9" s="18">
        <v>6</v>
      </c>
      <c r="PS9" s="18">
        <v>7</v>
      </c>
      <c r="PT9" s="18">
        <v>8</v>
      </c>
      <c r="PU9" s="18">
        <v>9</v>
      </c>
      <c r="PV9" s="18">
        <v>10</v>
      </c>
      <c r="PW9" s="18">
        <v>11</v>
      </c>
      <c r="PX9" s="18">
        <v>12</v>
      </c>
      <c r="PY9" s="18">
        <v>13</v>
      </c>
      <c r="PZ9" s="18">
        <v>14</v>
      </c>
      <c r="QA9" s="18">
        <v>15</v>
      </c>
      <c r="QB9" s="18">
        <v>16</v>
      </c>
      <c r="QC9" s="18">
        <v>17</v>
      </c>
      <c r="QD9" s="18">
        <v>18</v>
      </c>
      <c r="QE9" s="18">
        <v>19</v>
      </c>
      <c r="QF9" s="18">
        <v>20</v>
      </c>
      <c r="QG9" s="18">
        <v>21</v>
      </c>
      <c r="QH9" s="18">
        <v>22</v>
      </c>
      <c r="QI9" s="18">
        <v>23</v>
      </c>
      <c r="QJ9" s="18">
        <v>24</v>
      </c>
      <c r="QK9" s="18">
        <v>25</v>
      </c>
      <c r="QL9" s="18">
        <v>26</v>
      </c>
      <c r="QM9" s="18">
        <v>27</v>
      </c>
      <c r="QN9" s="18">
        <v>28</v>
      </c>
      <c r="QO9" s="18">
        <v>29</v>
      </c>
      <c r="QP9" s="18">
        <v>30</v>
      </c>
      <c r="QQ9" s="18">
        <v>31</v>
      </c>
      <c r="QS9" s="181"/>
      <c r="QT9" s="16">
        <v>5</v>
      </c>
      <c r="QV9" s="18"/>
      <c r="QX9" s="18"/>
      <c r="QZ9" s="18"/>
      <c r="RB9" s="18"/>
      <c r="RD9" s="18"/>
      <c r="RF9" s="18">
        <v>1</v>
      </c>
      <c r="RG9" s="18">
        <v>2</v>
      </c>
      <c r="RH9" s="18">
        <v>3</v>
      </c>
      <c r="RI9" s="18">
        <v>4</v>
      </c>
      <c r="RJ9" s="18">
        <v>5</v>
      </c>
      <c r="RK9" s="18">
        <v>6</v>
      </c>
      <c r="RL9" s="18">
        <v>7</v>
      </c>
      <c r="RM9" s="18">
        <v>8</v>
      </c>
      <c r="RN9" s="18">
        <v>9</v>
      </c>
      <c r="RO9" s="18">
        <v>10</v>
      </c>
      <c r="RP9" s="18">
        <v>11</v>
      </c>
      <c r="RQ9" s="18">
        <v>12</v>
      </c>
      <c r="RR9" s="18">
        <v>13</v>
      </c>
      <c r="RS9" s="18">
        <v>14</v>
      </c>
      <c r="RT9" s="18">
        <v>15</v>
      </c>
      <c r="RU9" s="18">
        <v>16</v>
      </c>
      <c r="RV9" s="18">
        <v>17</v>
      </c>
      <c r="RW9" s="18">
        <v>18</v>
      </c>
      <c r="RX9" s="18">
        <v>19</v>
      </c>
      <c r="RY9" s="18">
        <v>20</v>
      </c>
      <c r="RZ9" s="18">
        <v>21</v>
      </c>
      <c r="SA9" s="18">
        <v>22</v>
      </c>
      <c r="SB9" s="18">
        <v>23</v>
      </c>
      <c r="SC9" s="18">
        <v>24</v>
      </c>
      <c r="SD9" s="18">
        <v>25</v>
      </c>
      <c r="SE9" s="18">
        <v>26</v>
      </c>
      <c r="SF9" s="18">
        <v>27</v>
      </c>
      <c r="SG9" s="18">
        <v>28</v>
      </c>
      <c r="SH9" s="18">
        <v>0</v>
      </c>
    </row>
    <row r="10" spans="1:503" ht="15" customHeight="1">
      <c r="A10" s="17"/>
      <c r="B10" s="16">
        <v>6</v>
      </c>
      <c r="C10" s="15" t="s">
        <v>56</v>
      </c>
      <c r="D10" t="s">
        <v>5</v>
      </c>
      <c r="E10" t="s">
        <v>6</v>
      </c>
      <c r="F10" t="s">
        <v>7</v>
      </c>
      <c r="G10" t="s">
        <v>2</v>
      </c>
      <c r="H10" t="s">
        <v>0</v>
      </c>
      <c r="I10" t="s">
        <v>3</v>
      </c>
      <c r="J10" t="s">
        <v>4</v>
      </c>
      <c r="K10" t="s">
        <v>5</v>
      </c>
      <c r="L10" t="s">
        <v>6</v>
      </c>
      <c r="M10" t="s">
        <v>7</v>
      </c>
      <c r="N10" t="s">
        <v>2</v>
      </c>
      <c r="O10" s="15" t="s">
        <v>54</v>
      </c>
      <c r="P10" t="s">
        <v>3</v>
      </c>
      <c r="Q10" t="s">
        <v>4</v>
      </c>
      <c r="R10" t="s">
        <v>5</v>
      </c>
      <c r="S10" t="s">
        <v>6</v>
      </c>
      <c r="T10" t="s">
        <v>7</v>
      </c>
      <c r="U10" t="s">
        <v>2</v>
      </c>
      <c r="V10" t="s">
        <v>0</v>
      </c>
      <c r="W10" t="s">
        <v>3</v>
      </c>
      <c r="X10" t="s">
        <v>4</v>
      </c>
      <c r="Y10" t="s">
        <v>5</v>
      </c>
      <c r="Z10" t="s">
        <v>6</v>
      </c>
      <c r="AA10" t="s">
        <v>7</v>
      </c>
      <c r="AB10" t="s">
        <v>2</v>
      </c>
      <c r="AC10" t="s">
        <v>0</v>
      </c>
      <c r="AD10" t="s">
        <v>3</v>
      </c>
      <c r="AE10" t="s">
        <v>4</v>
      </c>
      <c r="AF10" t="s">
        <v>5</v>
      </c>
      <c r="AG10" t="s">
        <v>6</v>
      </c>
      <c r="AH10" s="18" t="s">
        <v>7</v>
      </c>
      <c r="AI10" s="18" t="s">
        <v>2</v>
      </c>
      <c r="AJ10" s="18" t="s">
        <v>0</v>
      </c>
      <c r="AK10" s="18" t="s">
        <v>3</v>
      </c>
      <c r="AL10" s="18" t="s">
        <v>4</v>
      </c>
      <c r="AM10" s="18" t="s">
        <v>5</v>
      </c>
      <c r="AN10" s="18" t="s">
        <v>6</v>
      </c>
      <c r="AO10" s="18" t="s">
        <v>7</v>
      </c>
      <c r="AP10" s="18" t="s">
        <v>2</v>
      </c>
      <c r="AQ10" s="18" t="s">
        <v>0</v>
      </c>
      <c r="AR10" s="21" t="s">
        <v>55</v>
      </c>
      <c r="AS10" s="18" t="s">
        <v>4</v>
      </c>
      <c r="AT10" s="18" t="s">
        <v>5</v>
      </c>
      <c r="AU10" s="18" t="s">
        <v>6</v>
      </c>
      <c r="AV10" s="18" t="s">
        <v>7</v>
      </c>
      <c r="AW10" s="18" t="s">
        <v>2</v>
      </c>
      <c r="AX10" s="18" t="s">
        <v>0</v>
      </c>
      <c r="AY10" s="18" t="s">
        <v>3</v>
      </c>
      <c r="AZ10" s="18" t="s">
        <v>4</v>
      </c>
      <c r="BA10" s="18" t="s">
        <v>5</v>
      </c>
      <c r="BB10" s="18" t="s">
        <v>6</v>
      </c>
      <c r="BC10" s="18" t="s">
        <v>7</v>
      </c>
      <c r="BD10" s="18" t="s">
        <v>2</v>
      </c>
      <c r="BE10" s="18" t="s">
        <v>0</v>
      </c>
      <c r="BF10" s="18" t="s">
        <v>3</v>
      </c>
      <c r="BG10" s="18" t="s">
        <v>4</v>
      </c>
      <c r="BH10" s="18" t="s">
        <v>5</v>
      </c>
      <c r="BI10" s="18" t="s">
        <v>6</v>
      </c>
      <c r="BJ10" s="18" t="s">
        <v>7</v>
      </c>
      <c r="BK10" t="s">
        <v>2</v>
      </c>
      <c r="BL10" t="s">
        <v>0</v>
      </c>
      <c r="BM10" t="s">
        <v>3</v>
      </c>
      <c r="BN10" t="s">
        <v>4</v>
      </c>
      <c r="BO10" t="s">
        <v>5</v>
      </c>
      <c r="BP10" t="s">
        <v>6</v>
      </c>
      <c r="BQ10" t="s">
        <v>7</v>
      </c>
      <c r="BR10" t="s">
        <v>2</v>
      </c>
      <c r="BS10" t="s">
        <v>0</v>
      </c>
      <c r="BT10" t="s">
        <v>3</v>
      </c>
      <c r="BU10" t="s">
        <v>4</v>
      </c>
      <c r="BV10" t="s">
        <v>5</v>
      </c>
      <c r="BW10" t="s">
        <v>6</v>
      </c>
      <c r="BX10" t="s">
        <v>7</v>
      </c>
      <c r="BY10" t="s">
        <v>2</v>
      </c>
      <c r="BZ10" t="s">
        <v>0</v>
      </c>
      <c r="CA10" t="s">
        <v>3</v>
      </c>
      <c r="CB10" t="s">
        <v>4</v>
      </c>
      <c r="CC10" t="s">
        <v>5</v>
      </c>
      <c r="CD10" s="15" t="s">
        <v>58</v>
      </c>
      <c r="CE10" t="s">
        <v>7</v>
      </c>
      <c r="CF10" t="s">
        <v>2</v>
      </c>
      <c r="CG10" t="s">
        <v>0</v>
      </c>
      <c r="CH10" t="s">
        <v>3</v>
      </c>
      <c r="CI10" t="s">
        <v>4</v>
      </c>
      <c r="CJ10" t="s">
        <v>5</v>
      </c>
      <c r="CK10" t="s">
        <v>6</v>
      </c>
      <c r="CL10" t="s">
        <v>7</v>
      </c>
      <c r="CM10" t="s">
        <v>2</v>
      </c>
      <c r="CN10" t="s">
        <v>0</v>
      </c>
      <c r="CO10" t="s">
        <v>3</v>
      </c>
      <c r="CP10" s="18" t="s">
        <v>4</v>
      </c>
      <c r="CQ10" s="18" t="s">
        <v>5</v>
      </c>
      <c r="CR10" s="18" t="s">
        <v>6</v>
      </c>
      <c r="CS10" s="18" t="s">
        <v>7</v>
      </c>
      <c r="CT10" s="18" t="s">
        <v>2</v>
      </c>
      <c r="CU10" s="18" t="s">
        <v>0</v>
      </c>
      <c r="CV10" s="18" t="s">
        <v>3</v>
      </c>
      <c r="CW10" s="18" t="s">
        <v>4</v>
      </c>
      <c r="CX10" s="18" t="s">
        <v>5</v>
      </c>
      <c r="CY10" s="18" t="s">
        <v>6</v>
      </c>
      <c r="CZ10" s="18" t="s">
        <v>7</v>
      </c>
      <c r="DA10" s="18" t="s">
        <v>2</v>
      </c>
      <c r="DB10" s="18" t="s">
        <v>0</v>
      </c>
      <c r="DC10" s="18" t="s">
        <v>3</v>
      </c>
      <c r="DD10" s="18" t="s">
        <v>4</v>
      </c>
      <c r="DE10" s="18" t="s">
        <v>5</v>
      </c>
      <c r="DF10" s="18" t="s">
        <v>6</v>
      </c>
      <c r="DG10" s="18" t="s">
        <v>7</v>
      </c>
      <c r="DH10" s="18" t="s">
        <v>2</v>
      </c>
      <c r="DI10" s="18" t="s">
        <v>0</v>
      </c>
      <c r="DJ10" s="18" t="s">
        <v>3</v>
      </c>
      <c r="DK10" s="18" t="s">
        <v>4</v>
      </c>
      <c r="DL10" s="18" t="s">
        <v>5</v>
      </c>
      <c r="DM10" s="18" t="s">
        <v>6</v>
      </c>
      <c r="DN10" s="18" t="s">
        <v>7</v>
      </c>
      <c r="DO10" s="18" t="s">
        <v>2</v>
      </c>
      <c r="DP10" s="18" t="s">
        <v>0</v>
      </c>
      <c r="DQ10" s="18" t="s">
        <v>3</v>
      </c>
      <c r="DR10" s="21" t="s">
        <v>56</v>
      </c>
      <c r="DS10" s="18" t="s">
        <v>5</v>
      </c>
      <c r="DT10" t="s">
        <v>6</v>
      </c>
      <c r="DU10" t="s">
        <v>7</v>
      </c>
      <c r="DV10" s="15" t="s">
        <v>34</v>
      </c>
      <c r="DW10" s="15" t="s">
        <v>54</v>
      </c>
      <c r="DX10" s="15" t="s">
        <v>55</v>
      </c>
      <c r="DY10" s="15" t="s">
        <v>56</v>
      </c>
      <c r="DZ10" t="s">
        <v>5</v>
      </c>
      <c r="EA10" t="s">
        <v>6</v>
      </c>
      <c r="EB10" t="s">
        <v>7</v>
      </c>
      <c r="EC10" t="s">
        <v>2</v>
      </c>
      <c r="ED10" t="s">
        <v>0</v>
      </c>
      <c r="EE10" t="s">
        <v>3</v>
      </c>
      <c r="EF10" t="s">
        <v>4</v>
      </c>
      <c r="EG10" t="s">
        <v>5</v>
      </c>
      <c r="EH10" t="s">
        <v>6</v>
      </c>
      <c r="EI10" t="s">
        <v>7</v>
      </c>
      <c r="EJ10" t="s">
        <v>2</v>
      </c>
      <c r="EK10" t="s">
        <v>0</v>
      </c>
      <c r="EL10" t="s">
        <v>3</v>
      </c>
      <c r="EM10" t="s">
        <v>4</v>
      </c>
      <c r="EN10" t="s">
        <v>5</v>
      </c>
      <c r="EO10" t="s">
        <v>6</v>
      </c>
      <c r="EP10" t="s">
        <v>7</v>
      </c>
      <c r="EQ10" t="s">
        <v>2</v>
      </c>
      <c r="ER10" t="s">
        <v>0</v>
      </c>
      <c r="ES10" t="s">
        <v>3</v>
      </c>
      <c r="ET10" t="s">
        <v>4</v>
      </c>
      <c r="EU10" t="s">
        <v>5</v>
      </c>
      <c r="EV10" t="s">
        <v>6</v>
      </c>
      <c r="EW10" t="s">
        <v>7</v>
      </c>
      <c r="EX10" t="s">
        <v>2</v>
      </c>
      <c r="EY10" s="18" t="s">
        <v>0</v>
      </c>
      <c r="EZ10" s="18" t="s">
        <v>3</v>
      </c>
      <c r="FA10" s="18" t="s">
        <v>4</v>
      </c>
      <c r="FB10" s="18" t="s">
        <v>5</v>
      </c>
      <c r="FC10" s="18" t="s">
        <v>6</v>
      </c>
      <c r="FD10" s="18" t="s">
        <v>7</v>
      </c>
      <c r="FE10" s="18" t="s">
        <v>2</v>
      </c>
      <c r="FF10" s="18" t="s">
        <v>0</v>
      </c>
      <c r="FG10" s="18" t="s">
        <v>3</v>
      </c>
      <c r="FH10" s="18" t="s">
        <v>4</v>
      </c>
      <c r="FI10" s="18" t="s">
        <v>5</v>
      </c>
      <c r="FJ10" s="18" t="s">
        <v>6</v>
      </c>
      <c r="FK10" s="18" t="s">
        <v>7</v>
      </c>
      <c r="FL10" s="18" t="s">
        <v>2</v>
      </c>
      <c r="FM10" s="18" t="s">
        <v>0</v>
      </c>
      <c r="FN10" s="18" t="s">
        <v>3</v>
      </c>
      <c r="FO10" s="18" t="s">
        <v>4</v>
      </c>
      <c r="FP10" s="18" t="s">
        <v>5</v>
      </c>
      <c r="FQ10" s="18" t="s">
        <v>6</v>
      </c>
      <c r="FR10" s="18" t="s">
        <v>7</v>
      </c>
      <c r="FS10" s="18" t="s">
        <v>2</v>
      </c>
      <c r="FT10" s="18" t="s">
        <v>0</v>
      </c>
      <c r="FU10" s="18" t="s">
        <v>3</v>
      </c>
      <c r="FV10" s="18" t="s">
        <v>4</v>
      </c>
      <c r="FW10" s="18" t="s">
        <v>5</v>
      </c>
      <c r="FX10" s="18" t="s">
        <v>6</v>
      </c>
      <c r="FY10" s="18" t="s">
        <v>7</v>
      </c>
      <c r="FZ10" s="18" t="s">
        <v>2</v>
      </c>
      <c r="GA10" s="18" t="s">
        <v>0</v>
      </c>
      <c r="GB10" s="18" t="s">
        <v>3</v>
      </c>
      <c r="GC10" t="s">
        <v>4</v>
      </c>
      <c r="GD10" t="s">
        <v>5</v>
      </c>
      <c r="GE10" t="s">
        <v>6</v>
      </c>
      <c r="GF10" t="s">
        <v>7</v>
      </c>
      <c r="GG10" t="s">
        <v>2</v>
      </c>
      <c r="GH10" t="s">
        <v>0</v>
      </c>
      <c r="GI10" t="s">
        <v>3</v>
      </c>
      <c r="GJ10" t="s">
        <v>4</v>
      </c>
      <c r="GK10" t="s">
        <v>5</v>
      </c>
      <c r="GL10" t="s">
        <v>6</v>
      </c>
      <c r="GM10" t="s">
        <v>7</v>
      </c>
      <c r="GN10" t="s">
        <v>2</v>
      </c>
      <c r="GO10" t="s">
        <v>0</v>
      </c>
      <c r="GP10" t="s">
        <v>3</v>
      </c>
      <c r="GQ10" t="s">
        <v>4</v>
      </c>
      <c r="GR10" t="s">
        <v>5</v>
      </c>
      <c r="GS10" t="s">
        <v>6</v>
      </c>
      <c r="GT10" t="s">
        <v>7</v>
      </c>
      <c r="GU10" t="s">
        <v>2</v>
      </c>
      <c r="GV10" s="15" t="s">
        <v>54</v>
      </c>
      <c r="GW10" t="s">
        <v>3</v>
      </c>
      <c r="GX10" t="s">
        <v>4</v>
      </c>
      <c r="GY10" t="s">
        <v>5</v>
      </c>
      <c r="GZ10" t="s">
        <v>6</v>
      </c>
      <c r="HA10" t="s">
        <v>7</v>
      </c>
      <c r="HB10" t="s">
        <v>2</v>
      </c>
      <c r="HC10" t="s">
        <v>0</v>
      </c>
      <c r="HD10" t="s">
        <v>3</v>
      </c>
      <c r="HE10" t="s">
        <v>4</v>
      </c>
      <c r="HF10" t="s">
        <v>5</v>
      </c>
      <c r="HG10" t="s">
        <v>6</v>
      </c>
      <c r="HH10" s="18" t="s">
        <v>7</v>
      </c>
      <c r="HI10" s="18" t="s">
        <v>2</v>
      </c>
      <c r="HJ10" s="18" t="s">
        <v>0</v>
      </c>
      <c r="HK10" s="18" t="s">
        <v>3</v>
      </c>
      <c r="HL10" s="18" t="s">
        <v>4</v>
      </c>
      <c r="HM10" s="18" t="s">
        <v>5</v>
      </c>
      <c r="HN10" s="18" t="s">
        <v>6</v>
      </c>
      <c r="HO10" s="18" t="s">
        <v>7</v>
      </c>
      <c r="HP10" s="18" t="s">
        <v>2</v>
      </c>
      <c r="HQ10" s="18" t="s">
        <v>0</v>
      </c>
      <c r="HR10" s="21" t="s">
        <v>55</v>
      </c>
      <c r="HS10" s="18" t="s">
        <v>4</v>
      </c>
      <c r="HT10" s="70" t="s">
        <v>57</v>
      </c>
      <c r="HU10" s="70" t="s">
        <v>58</v>
      </c>
      <c r="HV10" s="70" t="s">
        <v>7</v>
      </c>
      <c r="HW10" s="18" t="s">
        <v>2</v>
      </c>
      <c r="HX10" s="18" t="s">
        <v>0</v>
      </c>
      <c r="HY10" s="18" t="s">
        <v>3</v>
      </c>
      <c r="HZ10" s="18" t="s">
        <v>4</v>
      </c>
      <c r="IA10" s="18" t="s">
        <v>5</v>
      </c>
      <c r="IB10" s="18" t="s">
        <v>6</v>
      </c>
      <c r="IC10" s="18" t="s">
        <v>7</v>
      </c>
      <c r="ID10" s="18" t="s">
        <v>2</v>
      </c>
      <c r="IE10" s="18" t="s">
        <v>0</v>
      </c>
      <c r="IF10" s="18" t="s">
        <v>3</v>
      </c>
      <c r="IG10" s="18" t="s">
        <v>4</v>
      </c>
      <c r="IH10" s="18" t="s">
        <v>5</v>
      </c>
      <c r="II10" s="18" t="s">
        <v>6</v>
      </c>
      <c r="IJ10" s="18" t="s">
        <v>7</v>
      </c>
      <c r="IK10" s="18" t="s">
        <v>2</v>
      </c>
      <c r="IL10" s="18" t="s">
        <v>0</v>
      </c>
      <c r="IM10" t="s">
        <v>3</v>
      </c>
      <c r="IN10" t="s">
        <v>4</v>
      </c>
      <c r="IO10" t="s">
        <v>5</v>
      </c>
      <c r="IP10" t="s">
        <v>6</v>
      </c>
      <c r="IQ10" t="s">
        <v>7</v>
      </c>
      <c r="IR10" t="s">
        <v>2</v>
      </c>
      <c r="IS10" t="s">
        <v>0</v>
      </c>
      <c r="IT10" t="s">
        <v>3</v>
      </c>
      <c r="IU10" t="s">
        <v>4</v>
      </c>
      <c r="IV10" t="s">
        <v>5</v>
      </c>
      <c r="IW10" t="s">
        <v>6</v>
      </c>
      <c r="IX10" t="s">
        <v>7</v>
      </c>
      <c r="IY10" t="s">
        <v>2</v>
      </c>
      <c r="IZ10" t="s">
        <v>0</v>
      </c>
      <c r="JA10" t="s">
        <v>3</v>
      </c>
      <c r="JB10" t="s">
        <v>4</v>
      </c>
      <c r="JC10" t="s">
        <v>5</v>
      </c>
      <c r="JD10" t="s">
        <v>6</v>
      </c>
      <c r="JE10" t="s">
        <v>7</v>
      </c>
      <c r="JF10" t="s">
        <v>2</v>
      </c>
      <c r="JG10" s="15" t="s">
        <v>54</v>
      </c>
      <c r="JH10" s="76" t="s">
        <v>55</v>
      </c>
      <c r="JI10" t="s">
        <v>4</v>
      </c>
      <c r="JJ10" t="s">
        <v>5</v>
      </c>
      <c r="JK10" t="s">
        <v>6</v>
      </c>
      <c r="JL10" t="s">
        <v>7</v>
      </c>
      <c r="JM10" t="s">
        <v>2</v>
      </c>
      <c r="JN10" t="s">
        <v>0</v>
      </c>
      <c r="JO10" t="s">
        <v>3</v>
      </c>
      <c r="JP10" t="s">
        <v>4</v>
      </c>
      <c r="JQ10" s="18" t="s">
        <v>5</v>
      </c>
      <c r="JR10" s="18" t="s">
        <v>6</v>
      </c>
      <c r="JS10" s="18" t="s">
        <v>7</v>
      </c>
      <c r="JT10" s="18" t="s">
        <v>2</v>
      </c>
      <c r="JU10" s="18" t="s">
        <v>0</v>
      </c>
      <c r="JV10" s="18" t="s">
        <v>3</v>
      </c>
      <c r="JW10" s="18" t="s">
        <v>4</v>
      </c>
      <c r="JX10" s="18" t="s">
        <v>5</v>
      </c>
      <c r="JY10" s="18" t="s">
        <v>6</v>
      </c>
      <c r="JZ10" s="18" t="s">
        <v>7</v>
      </c>
      <c r="KA10" s="18" t="s">
        <v>2</v>
      </c>
      <c r="KB10" s="21" t="s">
        <v>54</v>
      </c>
      <c r="KC10" s="18" t="s">
        <v>3</v>
      </c>
      <c r="KD10" s="18" t="s">
        <v>4</v>
      </c>
      <c r="KE10" s="18" t="s">
        <v>5</v>
      </c>
      <c r="KF10" s="18" t="s">
        <v>6</v>
      </c>
      <c r="KG10" s="18" t="s">
        <v>7</v>
      </c>
      <c r="KH10" s="18" t="s">
        <v>2</v>
      </c>
      <c r="KI10" s="18" t="s">
        <v>0</v>
      </c>
      <c r="KJ10" s="18" t="s">
        <v>3</v>
      </c>
      <c r="KK10" s="18" t="s">
        <v>4</v>
      </c>
      <c r="KL10" s="18" t="s">
        <v>5</v>
      </c>
      <c r="KM10" s="18" t="s">
        <v>6</v>
      </c>
      <c r="KN10" s="18" t="s">
        <v>7</v>
      </c>
      <c r="KO10" s="18" t="s">
        <v>2</v>
      </c>
      <c r="KP10" s="18" t="s">
        <v>0</v>
      </c>
      <c r="KQ10" s="18" t="s">
        <v>3</v>
      </c>
      <c r="KR10" s="18" t="s">
        <v>4</v>
      </c>
      <c r="KS10" s="18" t="s">
        <v>5</v>
      </c>
      <c r="KT10" s="18" t="s">
        <v>6</v>
      </c>
      <c r="KU10" s="18" t="s">
        <v>7</v>
      </c>
      <c r="KV10" t="s">
        <v>2</v>
      </c>
      <c r="KW10" t="s">
        <v>0</v>
      </c>
      <c r="KX10" s="15" t="s">
        <v>55</v>
      </c>
      <c r="KY10" t="s">
        <v>4</v>
      </c>
      <c r="KZ10" t="s">
        <v>5</v>
      </c>
      <c r="LA10" t="s">
        <v>6</v>
      </c>
      <c r="LB10" t="s">
        <v>7</v>
      </c>
      <c r="LC10" t="s">
        <v>2</v>
      </c>
      <c r="LD10" t="s">
        <v>0</v>
      </c>
      <c r="LE10" t="s">
        <v>3</v>
      </c>
      <c r="LF10" t="s">
        <v>4</v>
      </c>
      <c r="LG10" t="s">
        <v>5</v>
      </c>
      <c r="LH10" t="s">
        <v>6</v>
      </c>
      <c r="LI10" t="s">
        <v>7</v>
      </c>
      <c r="LJ10" t="s">
        <v>2</v>
      </c>
      <c r="LK10" t="s">
        <v>0</v>
      </c>
      <c r="LL10" t="s">
        <v>3</v>
      </c>
      <c r="LM10" t="s">
        <v>4</v>
      </c>
      <c r="LN10" t="s">
        <v>5</v>
      </c>
      <c r="LO10" t="s">
        <v>6</v>
      </c>
      <c r="LP10" t="s">
        <v>7</v>
      </c>
      <c r="LQ10" t="s">
        <v>2</v>
      </c>
      <c r="LR10" s="76" t="s">
        <v>54</v>
      </c>
      <c r="LS10" t="s">
        <v>3</v>
      </c>
      <c r="LT10" t="s">
        <v>4</v>
      </c>
      <c r="LU10" t="s">
        <v>5</v>
      </c>
      <c r="LV10" t="s">
        <v>6</v>
      </c>
      <c r="LW10" t="s">
        <v>7</v>
      </c>
      <c r="LX10" s="1" t="s">
        <v>2</v>
      </c>
      <c r="LY10" s="1" t="s">
        <v>0</v>
      </c>
      <c r="LZ10" s="18" t="s">
        <v>3</v>
      </c>
      <c r="MA10" s="18" t="s">
        <v>4</v>
      </c>
      <c r="MB10" s="18" t="s">
        <v>5</v>
      </c>
      <c r="MC10" s="18" t="s">
        <v>6</v>
      </c>
      <c r="MD10" s="18" t="s">
        <v>7</v>
      </c>
      <c r="ME10" s="18" t="s">
        <v>2</v>
      </c>
      <c r="MF10" s="18" t="s">
        <v>0</v>
      </c>
      <c r="MG10" s="18" t="s">
        <v>3</v>
      </c>
      <c r="MH10" s="18" t="s">
        <v>4</v>
      </c>
      <c r="MI10" s="18" t="s">
        <v>5</v>
      </c>
      <c r="MJ10" s="18" t="s">
        <v>6</v>
      </c>
      <c r="MK10" s="18" t="s">
        <v>7</v>
      </c>
      <c r="ML10" s="18" t="s">
        <v>2</v>
      </c>
      <c r="MM10" s="18" t="s">
        <v>0</v>
      </c>
      <c r="MN10" s="18" t="s">
        <v>3</v>
      </c>
      <c r="MO10" s="18" t="s">
        <v>4</v>
      </c>
      <c r="MP10" s="18" t="s">
        <v>5</v>
      </c>
      <c r="MQ10" s="18" t="s">
        <v>6</v>
      </c>
      <c r="MR10" s="18" t="s">
        <v>7</v>
      </c>
      <c r="MS10" s="18" t="s">
        <v>2</v>
      </c>
      <c r="MT10" s="18" t="s">
        <v>0</v>
      </c>
      <c r="MU10" s="18" t="s">
        <v>3</v>
      </c>
      <c r="MV10" s="35" t="s">
        <v>56</v>
      </c>
      <c r="MW10" s="18" t="s">
        <v>5</v>
      </c>
      <c r="MX10" s="18" t="s">
        <v>6</v>
      </c>
      <c r="MY10" s="18" t="s">
        <v>7</v>
      </c>
      <c r="MZ10" s="18" t="s">
        <v>2</v>
      </c>
      <c r="NA10" s="18" t="s">
        <v>0</v>
      </c>
      <c r="NB10" s="70" t="s">
        <v>55</v>
      </c>
      <c r="NC10" s="70" t="s">
        <v>56</v>
      </c>
      <c r="ND10" s="71" t="s">
        <v>57</v>
      </c>
      <c r="NE10" s="70" t="s">
        <v>58</v>
      </c>
      <c r="NF10" s="70" t="s">
        <v>7</v>
      </c>
      <c r="NG10" s="70" t="s">
        <v>2</v>
      </c>
      <c r="NH10" s="18" t="s">
        <v>0</v>
      </c>
      <c r="NI10" s="18" t="s">
        <v>3</v>
      </c>
      <c r="NJ10" s="18" t="s">
        <v>4</v>
      </c>
      <c r="NK10" s="18" t="s">
        <v>5</v>
      </c>
      <c r="NL10" s="18" t="s">
        <v>6</v>
      </c>
      <c r="NM10" s="18" t="s">
        <v>7</v>
      </c>
      <c r="NN10" s="18" t="s">
        <v>2</v>
      </c>
      <c r="NO10" s="35" t="s">
        <v>54</v>
      </c>
      <c r="NP10" s="18" t="s">
        <v>3</v>
      </c>
      <c r="NQ10" s="18" t="s">
        <v>4</v>
      </c>
      <c r="NR10" s="18" t="s">
        <v>5</v>
      </c>
      <c r="NS10" s="18" t="s">
        <v>6</v>
      </c>
      <c r="NT10" s="18" t="s">
        <v>7</v>
      </c>
      <c r="NU10" s="18" t="s">
        <v>2</v>
      </c>
      <c r="NV10" s="18" t="s">
        <v>0</v>
      </c>
      <c r="NW10" s="18" t="s">
        <v>3</v>
      </c>
      <c r="NX10" s="18" t="s">
        <v>4</v>
      </c>
      <c r="NY10" s="18" t="s">
        <v>5</v>
      </c>
      <c r="NZ10" s="18" t="s">
        <v>6</v>
      </c>
      <c r="OA10" s="18" t="s">
        <v>7</v>
      </c>
      <c r="OB10" s="18" t="s">
        <v>2</v>
      </c>
      <c r="OC10" s="18" t="s">
        <v>0</v>
      </c>
      <c r="OD10" s="18" t="s">
        <v>3</v>
      </c>
      <c r="OE10" s="18" t="s">
        <v>4</v>
      </c>
      <c r="OF10" s="18" t="s">
        <v>5</v>
      </c>
      <c r="OG10" s="18" t="s">
        <v>6</v>
      </c>
      <c r="OH10" s="18" t="s">
        <v>7</v>
      </c>
      <c r="OI10" s="18" t="s">
        <v>2</v>
      </c>
      <c r="OJ10" t="s">
        <v>0</v>
      </c>
      <c r="OK10" t="s">
        <v>3</v>
      </c>
      <c r="OL10" t="s">
        <v>4</v>
      </c>
      <c r="OM10" t="s">
        <v>5</v>
      </c>
      <c r="ON10" t="s">
        <v>6</v>
      </c>
      <c r="OO10" t="s">
        <v>7</v>
      </c>
      <c r="OP10" t="s">
        <v>2</v>
      </c>
      <c r="OQ10" t="s">
        <v>0</v>
      </c>
      <c r="OR10" t="s">
        <v>3</v>
      </c>
      <c r="OS10" t="s">
        <v>4</v>
      </c>
      <c r="OT10" s="76" t="s">
        <v>57</v>
      </c>
      <c r="OU10" t="s">
        <v>6</v>
      </c>
      <c r="OV10" t="s">
        <v>7</v>
      </c>
      <c r="OW10" t="s">
        <v>2</v>
      </c>
      <c r="OX10" t="s">
        <v>0</v>
      </c>
      <c r="OY10" t="s">
        <v>3</v>
      </c>
      <c r="OZ10" t="s">
        <v>4</v>
      </c>
      <c r="PA10" t="s">
        <v>5</v>
      </c>
      <c r="PB10" t="s">
        <v>6</v>
      </c>
      <c r="PC10" t="s">
        <v>7</v>
      </c>
      <c r="PD10" t="s">
        <v>2</v>
      </c>
      <c r="PE10" t="s">
        <v>0</v>
      </c>
      <c r="PF10" t="s">
        <v>3</v>
      </c>
      <c r="PG10" t="s">
        <v>4</v>
      </c>
      <c r="PH10" t="s">
        <v>5</v>
      </c>
      <c r="PI10" t="s">
        <v>6</v>
      </c>
      <c r="PJ10" t="s">
        <v>7</v>
      </c>
      <c r="PK10" t="s">
        <v>2</v>
      </c>
      <c r="PM10" s="18" t="s">
        <v>0</v>
      </c>
      <c r="PN10" s="18" t="s">
        <v>3</v>
      </c>
      <c r="PO10" s="18" t="s">
        <v>4</v>
      </c>
      <c r="PP10" s="18" t="s">
        <v>5</v>
      </c>
      <c r="PQ10" s="18" t="s">
        <v>6</v>
      </c>
      <c r="PR10" s="18" t="s">
        <v>7</v>
      </c>
      <c r="PS10" s="18" t="s">
        <v>2</v>
      </c>
      <c r="PT10" s="18" t="s">
        <v>0</v>
      </c>
      <c r="PU10" s="18" t="s">
        <v>3</v>
      </c>
      <c r="PV10" s="18" t="s">
        <v>4</v>
      </c>
      <c r="PW10" s="18" t="s">
        <v>5</v>
      </c>
      <c r="PX10" s="18" t="s">
        <v>6</v>
      </c>
      <c r="PY10" s="18" t="s">
        <v>7</v>
      </c>
      <c r="PZ10" s="18" t="s">
        <v>2</v>
      </c>
      <c r="QA10" s="18" t="s">
        <v>0</v>
      </c>
      <c r="QB10" s="18" t="s">
        <v>3</v>
      </c>
      <c r="QC10" s="18" t="s">
        <v>4</v>
      </c>
      <c r="QD10" s="18" t="s">
        <v>5</v>
      </c>
      <c r="QE10" s="18" t="s">
        <v>6</v>
      </c>
      <c r="QF10" s="21" t="s">
        <v>35</v>
      </c>
      <c r="QG10" s="18" t="s">
        <v>2</v>
      </c>
      <c r="QH10" s="18" t="s">
        <v>0</v>
      </c>
      <c r="QI10" s="18" t="s">
        <v>3</v>
      </c>
      <c r="QJ10" s="18" t="s">
        <v>4</v>
      </c>
      <c r="QK10" s="18" t="s">
        <v>5</v>
      </c>
      <c r="QL10" s="18" t="s">
        <v>6</v>
      </c>
      <c r="QM10" s="18" t="s">
        <v>7</v>
      </c>
      <c r="QN10" s="18" t="s">
        <v>2</v>
      </c>
      <c r="QO10" s="18" t="s">
        <v>0</v>
      </c>
      <c r="QP10" s="18" t="s">
        <v>3</v>
      </c>
      <c r="QQ10" s="18" t="s">
        <v>4</v>
      </c>
      <c r="QS10" s="181" t="s">
        <v>124</v>
      </c>
      <c r="QT10" s="16">
        <v>6</v>
      </c>
      <c r="QU10" s="178">
        <v>43891</v>
      </c>
      <c r="QV10" s="180">
        <f>QU10+31</f>
        <v>43922</v>
      </c>
      <c r="QW10" s="178">
        <f>QV10+30</f>
        <v>43952</v>
      </c>
      <c r="QX10" s="180">
        <f t="shared" si="3"/>
        <v>43983</v>
      </c>
      <c r="QY10" s="178">
        <f>QX10+30</f>
        <v>44013</v>
      </c>
      <c r="QZ10" s="180">
        <f t="shared" si="3"/>
        <v>44044</v>
      </c>
      <c r="RA10" s="178">
        <f t="shared" si="3"/>
        <v>44075</v>
      </c>
      <c r="RB10" s="180">
        <f>RA10+30</f>
        <v>44105</v>
      </c>
      <c r="RC10" s="178">
        <f t="shared" si="3"/>
        <v>44136</v>
      </c>
      <c r="RD10" s="180">
        <f>RC10+30</f>
        <v>44166</v>
      </c>
      <c r="RE10" s="178">
        <f t="shared" si="3"/>
        <v>44197</v>
      </c>
      <c r="RF10" s="180">
        <f t="shared" si="3"/>
        <v>44228</v>
      </c>
      <c r="RG10" s="180">
        <f t="shared" ref="RG10:SH10" si="7">1+RF10</f>
        <v>44229</v>
      </c>
      <c r="RH10" s="180">
        <f t="shared" si="7"/>
        <v>44230</v>
      </c>
      <c r="RI10" s="180">
        <f t="shared" si="7"/>
        <v>44231</v>
      </c>
      <c r="RJ10" s="180">
        <f t="shared" si="7"/>
        <v>44232</v>
      </c>
      <c r="RK10" s="180">
        <f t="shared" si="7"/>
        <v>44233</v>
      </c>
      <c r="RL10" s="180">
        <f t="shared" si="7"/>
        <v>44234</v>
      </c>
      <c r="RM10" s="180">
        <f t="shared" si="7"/>
        <v>44235</v>
      </c>
      <c r="RN10" s="180">
        <f t="shared" si="7"/>
        <v>44236</v>
      </c>
      <c r="RO10" s="180">
        <f t="shared" si="7"/>
        <v>44237</v>
      </c>
      <c r="RP10" s="180">
        <f t="shared" si="7"/>
        <v>44238</v>
      </c>
      <c r="RQ10" s="180">
        <f t="shared" si="7"/>
        <v>44239</v>
      </c>
      <c r="RR10" s="180">
        <f t="shared" si="7"/>
        <v>44240</v>
      </c>
      <c r="RS10" s="180">
        <f t="shared" si="7"/>
        <v>44241</v>
      </c>
      <c r="RT10" s="180">
        <f t="shared" si="7"/>
        <v>44242</v>
      </c>
      <c r="RU10" s="180">
        <f t="shared" si="7"/>
        <v>44243</v>
      </c>
      <c r="RV10" s="180">
        <f t="shared" si="7"/>
        <v>44244</v>
      </c>
      <c r="RW10" s="180">
        <f t="shared" si="7"/>
        <v>44245</v>
      </c>
      <c r="RX10" s="180">
        <f t="shared" si="7"/>
        <v>44246</v>
      </c>
      <c r="RY10" s="180">
        <f t="shared" si="7"/>
        <v>44247</v>
      </c>
      <c r="RZ10" s="180">
        <f t="shared" si="7"/>
        <v>44248</v>
      </c>
      <c r="SA10" s="180">
        <f t="shared" si="7"/>
        <v>44249</v>
      </c>
      <c r="SB10" s="180">
        <f t="shared" si="7"/>
        <v>44250</v>
      </c>
      <c r="SC10" s="180">
        <f t="shared" si="7"/>
        <v>44251</v>
      </c>
      <c r="SD10" s="180">
        <f t="shared" si="7"/>
        <v>44252</v>
      </c>
      <c r="SE10" s="180">
        <f t="shared" si="7"/>
        <v>44253</v>
      </c>
      <c r="SF10" s="180">
        <f t="shared" si="7"/>
        <v>44254</v>
      </c>
      <c r="SG10" s="180">
        <f t="shared" si="7"/>
        <v>44255</v>
      </c>
      <c r="SH10" s="180">
        <f t="shared" si="7"/>
        <v>44256</v>
      </c>
      <c r="SI10" s="178">
        <f t="shared" ref="SI10" si="8">IF(TEXT(SH10,"mm")="03",SH10,SH10+1)</f>
        <v>44256</v>
      </c>
    </row>
    <row r="11" spans="1:503" ht="15" customHeight="1">
      <c r="A11" s="17">
        <v>2021</v>
      </c>
      <c r="B11" s="16">
        <v>7</v>
      </c>
      <c r="C11" s="18">
        <v>1</v>
      </c>
      <c r="D11" s="18">
        <v>2</v>
      </c>
      <c r="E11" s="18">
        <v>3</v>
      </c>
      <c r="F11" s="18">
        <v>4</v>
      </c>
      <c r="G11" s="18">
        <v>5</v>
      </c>
      <c r="H11" s="18">
        <v>6</v>
      </c>
      <c r="I11" s="18">
        <v>7</v>
      </c>
      <c r="J11" s="18">
        <v>8</v>
      </c>
      <c r="K11" s="18">
        <v>9</v>
      </c>
      <c r="L11" s="18">
        <v>10</v>
      </c>
      <c r="M11" s="18">
        <v>11</v>
      </c>
      <c r="N11" s="18">
        <v>12</v>
      </c>
      <c r="O11" s="18">
        <v>13</v>
      </c>
      <c r="P11" s="18">
        <v>14</v>
      </c>
      <c r="Q11" s="18">
        <v>15</v>
      </c>
      <c r="R11" s="18">
        <v>16</v>
      </c>
      <c r="S11" s="18">
        <v>17</v>
      </c>
      <c r="T11" s="18">
        <v>18</v>
      </c>
      <c r="U11" s="18">
        <v>19</v>
      </c>
      <c r="V11" s="18">
        <v>20</v>
      </c>
      <c r="W11" s="18">
        <v>21</v>
      </c>
      <c r="X11" s="18">
        <v>22</v>
      </c>
      <c r="Y11" s="21">
        <v>23</v>
      </c>
      <c r="Z11" s="18">
        <v>24</v>
      </c>
      <c r="AA11" s="18">
        <v>25</v>
      </c>
      <c r="AB11" s="18">
        <v>26</v>
      </c>
      <c r="AC11" s="18">
        <v>27</v>
      </c>
      <c r="AD11" s="18">
        <v>28</v>
      </c>
      <c r="AE11" s="18">
        <v>29</v>
      </c>
      <c r="AF11" s="18">
        <v>30</v>
      </c>
      <c r="AG11" s="18">
        <v>31</v>
      </c>
      <c r="AH11">
        <v>1</v>
      </c>
      <c r="AI11">
        <v>2</v>
      </c>
      <c r="AJ11">
        <v>3</v>
      </c>
      <c r="AK11">
        <v>4</v>
      </c>
      <c r="AL11">
        <v>5</v>
      </c>
      <c r="AM11">
        <v>6</v>
      </c>
      <c r="AN11">
        <v>7</v>
      </c>
      <c r="AO11">
        <v>8</v>
      </c>
      <c r="AP11">
        <v>9</v>
      </c>
      <c r="AQ11">
        <v>10</v>
      </c>
      <c r="AR11">
        <v>11</v>
      </c>
      <c r="AS11">
        <v>12</v>
      </c>
      <c r="AT11">
        <v>13</v>
      </c>
      <c r="AU11">
        <v>14</v>
      </c>
      <c r="AV11">
        <v>15</v>
      </c>
      <c r="AW11">
        <v>16</v>
      </c>
      <c r="AX11">
        <v>17</v>
      </c>
      <c r="AY11">
        <v>18</v>
      </c>
      <c r="AZ11">
        <v>19</v>
      </c>
      <c r="BA11">
        <v>20</v>
      </c>
      <c r="BB11">
        <v>21</v>
      </c>
      <c r="BC11">
        <v>22</v>
      </c>
      <c r="BD11">
        <v>23</v>
      </c>
      <c r="BE11">
        <v>24</v>
      </c>
      <c r="BF11">
        <v>25</v>
      </c>
      <c r="BG11">
        <v>26</v>
      </c>
      <c r="BH11">
        <v>27</v>
      </c>
      <c r="BI11">
        <v>28</v>
      </c>
      <c r="BK11" s="18">
        <v>1</v>
      </c>
      <c r="BL11" s="18">
        <v>2</v>
      </c>
      <c r="BM11" s="18">
        <v>3</v>
      </c>
      <c r="BN11" s="18">
        <v>4</v>
      </c>
      <c r="BO11" s="18">
        <v>5</v>
      </c>
      <c r="BP11" s="18">
        <v>6</v>
      </c>
      <c r="BQ11" s="18">
        <v>7</v>
      </c>
      <c r="BR11" s="18">
        <v>8</v>
      </c>
      <c r="BS11" s="18">
        <v>9</v>
      </c>
      <c r="BT11" s="18">
        <v>10</v>
      </c>
      <c r="BU11" s="18">
        <v>11</v>
      </c>
      <c r="BV11" s="18">
        <v>12</v>
      </c>
      <c r="BW11" s="18">
        <v>13</v>
      </c>
      <c r="BX11" s="18">
        <v>14</v>
      </c>
      <c r="BY11" s="18">
        <v>15</v>
      </c>
      <c r="BZ11" s="18">
        <v>16</v>
      </c>
      <c r="CA11" s="18">
        <v>17</v>
      </c>
      <c r="CB11" s="18">
        <v>18</v>
      </c>
      <c r="CC11" s="18">
        <v>19</v>
      </c>
      <c r="CD11" s="18">
        <v>20</v>
      </c>
      <c r="CE11" s="18">
        <v>21</v>
      </c>
      <c r="CF11" s="18">
        <v>22</v>
      </c>
      <c r="CG11" s="18">
        <v>23</v>
      </c>
      <c r="CH11" s="18">
        <v>24</v>
      </c>
      <c r="CI11" s="18">
        <v>25</v>
      </c>
      <c r="CJ11" s="18">
        <v>26</v>
      </c>
      <c r="CK11" s="18">
        <v>27</v>
      </c>
      <c r="CL11" s="18">
        <v>28</v>
      </c>
      <c r="CM11" s="18">
        <v>29</v>
      </c>
      <c r="CN11" s="18">
        <v>30</v>
      </c>
      <c r="CO11" s="18">
        <v>31</v>
      </c>
      <c r="CP11">
        <v>1</v>
      </c>
      <c r="CQ11">
        <v>2</v>
      </c>
      <c r="CR11">
        <v>3</v>
      </c>
      <c r="CS11">
        <v>4</v>
      </c>
      <c r="CT11">
        <v>5</v>
      </c>
      <c r="CU11">
        <v>6</v>
      </c>
      <c r="CV11">
        <v>7</v>
      </c>
      <c r="CW11">
        <v>8</v>
      </c>
      <c r="CX11">
        <v>9</v>
      </c>
      <c r="CY11">
        <v>10</v>
      </c>
      <c r="CZ11">
        <v>11</v>
      </c>
      <c r="DA11">
        <v>12</v>
      </c>
      <c r="DB11">
        <v>13</v>
      </c>
      <c r="DC11">
        <v>14</v>
      </c>
      <c r="DD11">
        <v>15</v>
      </c>
      <c r="DE11">
        <v>16</v>
      </c>
      <c r="DF11">
        <v>17</v>
      </c>
      <c r="DG11">
        <v>18</v>
      </c>
      <c r="DH11">
        <v>19</v>
      </c>
      <c r="DI11">
        <v>20</v>
      </c>
      <c r="DJ11">
        <v>21</v>
      </c>
      <c r="DK11">
        <v>22</v>
      </c>
      <c r="DL11">
        <v>23</v>
      </c>
      <c r="DM11">
        <v>24</v>
      </c>
      <c r="DN11">
        <v>25</v>
      </c>
      <c r="DO11">
        <v>26</v>
      </c>
      <c r="DP11">
        <v>27</v>
      </c>
      <c r="DQ11">
        <v>28</v>
      </c>
      <c r="DR11">
        <v>29</v>
      </c>
      <c r="DS11">
        <v>30</v>
      </c>
      <c r="DT11" s="18">
        <v>1</v>
      </c>
      <c r="DU11" s="18">
        <v>2</v>
      </c>
      <c r="DV11" s="18">
        <v>3</v>
      </c>
      <c r="DW11" s="18">
        <v>4</v>
      </c>
      <c r="DX11" s="18">
        <v>5</v>
      </c>
      <c r="DY11" s="18">
        <v>6</v>
      </c>
      <c r="DZ11" s="18">
        <v>7</v>
      </c>
      <c r="EA11" s="18">
        <v>8</v>
      </c>
      <c r="EB11" s="18">
        <v>9</v>
      </c>
      <c r="EC11" s="18">
        <v>10</v>
      </c>
      <c r="ED11" s="18">
        <v>11</v>
      </c>
      <c r="EE11" s="18">
        <v>12</v>
      </c>
      <c r="EF11" s="18">
        <v>13</v>
      </c>
      <c r="EG11" s="18">
        <v>14</v>
      </c>
      <c r="EH11" s="18">
        <v>15</v>
      </c>
      <c r="EI11" s="18">
        <v>16</v>
      </c>
      <c r="EJ11" s="18">
        <v>17</v>
      </c>
      <c r="EK11" s="18">
        <v>18</v>
      </c>
      <c r="EL11" s="18">
        <v>19</v>
      </c>
      <c r="EM11" s="18">
        <v>20</v>
      </c>
      <c r="EN11" s="18">
        <v>21</v>
      </c>
      <c r="EO11" s="18">
        <v>22</v>
      </c>
      <c r="EP11" s="18">
        <v>23</v>
      </c>
      <c r="EQ11" s="18">
        <v>24</v>
      </c>
      <c r="ER11" s="18">
        <v>25</v>
      </c>
      <c r="ES11" s="18">
        <v>26</v>
      </c>
      <c r="ET11" s="18">
        <v>27</v>
      </c>
      <c r="EU11" s="18">
        <v>28</v>
      </c>
      <c r="EV11" s="18">
        <v>29</v>
      </c>
      <c r="EW11" s="18">
        <v>30</v>
      </c>
      <c r="EX11" s="18">
        <v>31</v>
      </c>
      <c r="EY11">
        <v>1</v>
      </c>
      <c r="EZ11">
        <v>2</v>
      </c>
      <c r="FA11">
        <v>3</v>
      </c>
      <c r="FB11">
        <v>4</v>
      </c>
      <c r="FC11">
        <v>5</v>
      </c>
      <c r="FD11">
        <v>6</v>
      </c>
      <c r="FE11">
        <v>7</v>
      </c>
      <c r="FF11">
        <v>8</v>
      </c>
      <c r="FG11">
        <v>9</v>
      </c>
      <c r="FH11">
        <v>10</v>
      </c>
      <c r="FI11">
        <v>11</v>
      </c>
      <c r="FJ11">
        <v>12</v>
      </c>
      <c r="FK11">
        <v>13</v>
      </c>
      <c r="FL11">
        <v>14</v>
      </c>
      <c r="FM11">
        <v>15</v>
      </c>
      <c r="FN11">
        <v>16</v>
      </c>
      <c r="FO11">
        <v>17</v>
      </c>
      <c r="FP11">
        <v>18</v>
      </c>
      <c r="FQ11">
        <v>19</v>
      </c>
      <c r="FR11">
        <v>20</v>
      </c>
      <c r="FS11">
        <v>21</v>
      </c>
      <c r="FT11">
        <v>22</v>
      </c>
      <c r="FU11">
        <v>23</v>
      </c>
      <c r="FV11">
        <v>24</v>
      </c>
      <c r="FW11">
        <v>25</v>
      </c>
      <c r="FX11">
        <v>26</v>
      </c>
      <c r="FY11">
        <v>27</v>
      </c>
      <c r="FZ11">
        <v>28</v>
      </c>
      <c r="GA11">
        <v>29</v>
      </c>
      <c r="GB11">
        <v>30</v>
      </c>
      <c r="GC11" s="18">
        <v>1</v>
      </c>
      <c r="GD11" s="18">
        <v>2</v>
      </c>
      <c r="GE11" s="18">
        <v>3</v>
      </c>
      <c r="GF11" s="18">
        <v>4</v>
      </c>
      <c r="GG11" s="18">
        <v>5</v>
      </c>
      <c r="GH11" s="18">
        <v>6</v>
      </c>
      <c r="GI11" s="18">
        <v>7</v>
      </c>
      <c r="GJ11" s="18">
        <v>8</v>
      </c>
      <c r="GK11" s="18">
        <v>9</v>
      </c>
      <c r="GL11" s="18">
        <v>10</v>
      </c>
      <c r="GM11" s="18">
        <v>11</v>
      </c>
      <c r="GN11" s="18">
        <v>12</v>
      </c>
      <c r="GO11" s="18">
        <v>13</v>
      </c>
      <c r="GP11" s="18">
        <v>14</v>
      </c>
      <c r="GQ11" s="18">
        <v>15</v>
      </c>
      <c r="GR11" s="18">
        <v>16</v>
      </c>
      <c r="GS11" s="18">
        <v>17</v>
      </c>
      <c r="GT11" s="18">
        <v>18</v>
      </c>
      <c r="GU11" s="18">
        <v>19</v>
      </c>
      <c r="GV11" s="18">
        <v>20</v>
      </c>
      <c r="GW11" s="18">
        <v>21</v>
      </c>
      <c r="GX11" s="18">
        <v>22</v>
      </c>
      <c r="GY11" s="18">
        <v>23</v>
      </c>
      <c r="GZ11" s="18">
        <v>24</v>
      </c>
      <c r="HA11" s="18">
        <v>25</v>
      </c>
      <c r="HB11" s="18">
        <v>26</v>
      </c>
      <c r="HC11" s="18">
        <v>27</v>
      </c>
      <c r="HD11" s="18">
        <v>28</v>
      </c>
      <c r="HE11" s="18">
        <v>29</v>
      </c>
      <c r="HF11" s="18">
        <v>30</v>
      </c>
      <c r="HG11" s="18">
        <v>31</v>
      </c>
      <c r="HH11">
        <v>1</v>
      </c>
      <c r="HI11">
        <v>2</v>
      </c>
      <c r="HJ11">
        <v>3</v>
      </c>
      <c r="HK11">
        <v>4</v>
      </c>
      <c r="HL11">
        <v>5</v>
      </c>
      <c r="HM11">
        <v>6</v>
      </c>
      <c r="HN11">
        <v>7</v>
      </c>
      <c r="HO11">
        <v>8</v>
      </c>
      <c r="HP11">
        <v>9</v>
      </c>
      <c r="HQ11">
        <v>10</v>
      </c>
      <c r="HR11">
        <v>11</v>
      </c>
      <c r="HS11">
        <v>12</v>
      </c>
      <c r="HT11" s="70">
        <v>13</v>
      </c>
      <c r="HU11" s="70">
        <v>14</v>
      </c>
      <c r="HV11" s="70">
        <v>15</v>
      </c>
      <c r="HW11">
        <v>16</v>
      </c>
      <c r="HX11">
        <v>17</v>
      </c>
      <c r="HY11">
        <v>18</v>
      </c>
      <c r="HZ11">
        <v>19</v>
      </c>
      <c r="IA11">
        <v>20</v>
      </c>
      <c r="IB11">
        <v>21</v>
      </c>
      <c r="IC11">
        <v>22</v>
      </c>
      <c r="ID11">
        <v>23</v>
      </c>
      <c r="IE11">
        <v>24</v>
      </c>
      <c r="IF11">
        <v>25</v>
      </c>
      <c r="IG11">
        <v>26</v>
      </c>
      <c r="IH11">
        <v>27</v>
      </c>
      <c r="II11">
        <v>28</v>
      </c>
      <c r="IJ11">
        <v>29</v>
      </c>
      <c r="IK11">
        <v>30</v>
      </c>
      <c r="IL11">
        <v>31</v>
      </c>
      <c r="IM11" s="18">
        <v>1</v>
      </c>
      <c r="IN11" s="18">
        <v>2</v>
      </c>
      <c r="IO11" s="18">
        <v>3</v>
      </c>
      <c r="IP11" s="18">
        <v>4</v>
      </c>
      <c r="IQ11" s="18">
        <v>5</v>
      </c>
      <c r="IR11" s="18">
        <v>6</v>
      </c>
      <c r="IS11" s="18">
        <v>7</v>
      </c>
      <c r="IT11" s="18">
        <v>8</v>
      </c>
      <c r="IU11" s="18">
        <v>9</v>
      </c>
      <c r="IV11" s="18">
        <v>10</v>
      </c>
      <c r="IW11" s="18">
        <v>11</v>
      </c>
      <c r="IX11" s="18">
        <v>12</v>
      </c>
      <c r="IY11" s="18">
        <v>13</v>
      </c>
      <c r="IZ11" s="18">
        <v>14</v>
      </c>
      <c r="JA11" s="18">
        <v>15</v>
      </c>
      <c r="JB11" s="18">
        <v>16</v>
      </c>
      <c r="JC11" s="18">
        <v>17</v>
      </c>
      <c r="JD11" s="18">
        <v>18</v>
      </c>
      <c r="JE11" s="18">
        <v>19</v>
      </c>
      <c r="JF11" s="18">
        <v>20</v>
      </c>
      <c r="JG11" s="18">
        <v>21</v>
      </c>
      <c r="JH11" s="18">
        <v>22</v>
      </c>
      <c r="JI11" s="18">
        <v>23</v>
      </c>
      <c r="JJ11" s="18">
        <v>24</v>
      </c>
      <c r="JK11" s="18">
        <v>25</v>
      </c>
      <c r="JL11" s="18">
        <v>26</v>
      </c>
      <c r="JM11" s="18">
        <v>27</v>
      </c>
      <c r="JN11" s="18">
        <v>28</v>
      </c>
      <c r="JO11" s="18">
        <v>29</v>
      </c>
      <c r="JP11" s="18">
        <v>30</v>
      </c>
      <c r="JQ11">
        <v>1</v>
      </c>
      <c r="JR11">
        <v>2</v>
      </c>
      <c r="JS11">
        <v>3</v>
      </c>
      <c r="JT11">
        <v>4</v>
      </c>
      <c r="JU11">
        <v>5</v>
      </c>
      <c r="JV11">
        <v>6</v>
      </c>
      <c r="JW11">
        <v>7</v>
      </c>
      <c r="JX11">
        <v>8</v>
      </c>
      <c r="JY11">
        <v>9</v>
      </c>
      <c r="JZ11">
        <v>10</v>
      </c>
      <c r="KA11">
        <v>11</v>
      </c>
      <c r="KB11">
        <v>12</v>
      </c>
      <c r="KC11">
        <v>13</v>
      </c>
      <c r="KD11">
        <v>14</v>
      </c>
      <c r="KE11">
        <v>15</v>
      </c>
      <c r="KF11">
        <v>16</v>
      </c>
      <c r="KG11">
        <v>17</v>
      </c>
      <c r="KH11">
        <v>18</v>
      </c>
      <c r="KI11">
        <v>19</v>
      </c>
      <c r="KJ11">
        <v>20</v>
      </c>
      <c r="KK11">
        <v>21</v>
      </c>
      <c r="KL11">
        <v>22</v>
      </c>
      <c r="KM11">
        <v>23</v>
      </c>
      <c r="KN11">
        <v>24</v>
      </c>
      <c r="KO11">
        <v>25</v>
      </c>
      <c r="KP11">
        <v>26</v>
      </c>
      <c r="KQ11">
        <v>27</v>
      </c>
      <c r="KR11">
        <v>28</v>
      </c>
      <c r="KS11">
        <v>29</v>
      </c>
      <c r="KT11">
        <v>30</v>
      </c>
      <c r="KU11">
        <v>31</v>
      </c>
      <c r="KV11" s="18">
        <v>1</v>
      </c>
      <c r="KW11" s="18">
        <v>2</v>
      </c>
      <c r="KX11" s="18">
        <v>3</v>
      </c>
      <c r="KY11" s="18">
        <v>4</v>
      </c>
      <c r="KZ11" s="18">
        <v>5</v>
      </c>
      <c r="LA11" s="18">
        <v>6</v>
      </c>
      <c r="LB11" s="18">
        <v>7</v>
      </c>
      <c r="LC11" s="18">
        <v>8</v>
      </c>
      <c r="LD11" s="18">
        <v>9</v>
      </c>
      <c r="LE11" s="18">
        <v>10</v>
      </c>
      <c r="LF11" s="18">
        <v>11</v>
      </c>
      <c r="LG11" s="18">
        <v>12</v>
      </c>
      <c r="LH11" s="18">
        <v>13</v>
      </c>
      <c r="LI11" s="18">
        <v>14</v>
      </c>
      <c r="LJ11" s="18">
        <v>15</v>
      </c>
      <c r="LK11" s="18">
        <v>16</v>
      </c>
      <c r="LL11" s="18">
        <v>17</v>
      </c>
      <c r="LM11" s="18">
        <v>18</v>
      </c>
      <c r="LN11" s="18">
        <v>19</v>
      </c>
      <c r="LO11" s="18">
        <v>20</v>
      </c>
      <c r="LP11" s="18">
        <v>21</v>
      </c>
      <c r="LQ11" s="18">
        <v>22</v>
      </c>
      <c r="LR11" s="18">
        <v>23</v>
      </c>
      <c r="LS11" s="18">
        <v>24</v>
      </c>
      <c r="LT11" s="18">
        <v>25</v>
      </c>
      <c r="LU11" s="18">
        <v>26</v>
      </c>
      <c r="LV11" s="18">
        <v>27</v>
      </c>
      <c r="LW11" s="18">
        <v>28</v>
      </c>
      <c r="LX11" s="78">
        <v>29</v>
      </c>
      <c r="LY11" s="78">
        <v>30</v>
      </c>
      <c r="LZ11">
        <v>1</v>
      </c>
      <c r="MA11">
        <v>2</v>
      </c>
      <c r="MB11">
        <v>3</v>
      </c>
      <c r="MC11">
        <v>4</v>
      </c>
      <c r="MD11">
        <v>5</v>
      </c>
      <c r="ME11">
        <v>6</v>
      </c>
      <c r="MF11">
        <v>7</v>
      </c>
      <c r="MG11">
        <v>8</v>
      </c>
      <c r="MH11">
        <v>9</v>
      </c>
      <c r="MI11">
        <v>10</v>
      </c>
      <c r="MJ11">
        <v>11</v>
      </c>
      <c r="MK11">
        <v>12</v>
      </c>
      <c r="ML11">
        <v>13</v>
      </c>
      <c r="MM11">
        <v>14</v>
      </c>
      <c r="MN11">
        <v>15</v>
      </c>
      <c r="MO11">
        <v>16</v>
      </c>
      <c r="MP11">
        <v>17</v>
      </c>
      <c r="MQ11">
        <v>18</v>
      </c>
      <c r="MR11">
        <v>19</v>
      </c>
      <c r="MS11">
        <v>20</v>
      </c>
      <c r="MT11">
        <v>21</v>
      </c>
      <c r="MU11">
        <v>22</v>
      </c>
      <c r="MV11" s="15">
        <v>23</v>
      </c>
      <c r="MW11">
        <v>24</v>
      </c>
      <c r="MX11">
        <v>25</v>
      </c>
      <c r="MY11">
        <v>26</v>
      </c>
      <c r="MZ11">
        <v>27</v>
      </c>
      <c r="NA11">
        <v>28</v>
      </c>
      <c r="NB11" s="70">
        <v>29</v>
      </c>
      <c r="NC11" s="70">
        <v>30</v>
      </c>
      <c r="ND11" s="71">
        <v>31</v>
      </c>
      <c r="NE11" s="70">
        <v>1</v>
      </c>
      <c r="NF11" s="70">
        <v>2</v>
      </c>
      <c r="NG11" s="70">
        <v>3</v>
      </c>
      <c r="NH11">
        <v>4</v>
      </c>
      <c r="NI11">
        <v>5</v>
      </c>
      <c r="NJ11">
        <v>6</v>
      </c>
      <c r="NK11">
        <v>7</v>
      </c>
      <c r="NL11">
        <v>8</v>
      </c>
      <c r="NM11">
        <v>9</v>
      </c>
      <c r="NN11">
        <v>10</v>
      </c>
      <c r="NO11">
        <v>11</v>
      </c>
      <c r="NP11">
        <v>12</v>
      </c>
      <c r="NQ11">
        <v>13</v>
      </c>
      <c r="NR11">
        <v>14</v>
      </c>
      <c r="NS11">
        <v>15</v>
      </c>
      <c r="NT11">
        <v>16</v>
      </c>
      <c r="NU11">
        <v>17</v>
      </c>
      <c r="NV11">
        <v>18</v>
      </c>
      <c r="NW11">
        <v>19</v>
      </c>
      <c r="NX11">
        <v>20</v>
      </c>
      <c r="NY11">
        <v>21</v>
      </c>
      <c r="NZ11">
        <v>22</v>
      </c>
      <c r="OA11" s="15">
        <v>23</v>
      </c>
      <c r="OB11">
        <v>24</v>
      </c>
      <c r="OC11">
        <v>25</v>
      </c>
      <c r="OD11">
        <v>26</v>
      </c>
      <c r="OE11">
        <v>27</v>
      </c>
      <c r="OF11">
        <v>28</v>
      </c>
      <c r="OG11">
        <v>29</v>
      </c>
      <c r="OH11">
        <v>30</v>
      </c>
      <c r="OI11">
        <v>31</v>
      </c>
      <c r="OJ11" s="18">
        <v>1</v>
      </c>
      <c r="OK11" s="18">
        <v>2</v>
      </c>
      <c r="OL11" s="18">
        <v>3</v>
      </c>
      <c r="OM11" s="18">
        <v>4</v>
      </c>
      <c r="ON11" s="18">
        <v>5</v>
      </c>
      <c r="OO11" s="18">
        <v>6</v>
      </c>
      <c r="OP11" s="18">
        <v>7</v>
      </c>
      <c r="OQ11" s="18">
        <v>8</v>
      </c>
      <c r="OR11" s="18">
        <v>9</v>
      </c>
      <c r="OS11" s="18">
        <v>10</v>
      </c>
      <c r="OT11" s="18">
        <v>11</v>
      </c>
      <c r="OU11" s="18">
        <v>12</v>
      </c>
      <c r="OV11" s="18">
        <v>13</v>
      </c>
      <c r="OW11" s="18">
        <v>14</v>
      </c>
      <c r="OX11" s="18">
        <v>15</v>
      </c>
      <c r="OY11" s="18">
        <v>16</v>
      </c>
      <c r="OZ11" s="18">
        <v>17</v>
      </c>
      <c r="PA11" s="18">
        <v>18</v>
      </c>
      <c r="PB11" s="18">
        <v>19</v>
      </c>
      <c r="PC11" s="18">
        <v>20</v>
      </c>
      <c r="PD11" s="18">
        <v>21</v>
      </c>
      <c r="PE11" s="18">
        <v>22</v>
      </c>
      <c r="PF11" s="18">
        <v>23</v>
      </c>
      <c r="PG11" s="18">
        <v>24</v>
      </c>
      <c r="PH11" s="18">
        <v>25</v>
      </c>
      <c r="PI11" s="18">
        <v>26</v>
      </c>
      <c r="PJ11" s="18">
        <v>27</v>
      </c>
      <c r="PK11" s="18">
        <v>28</v>
      </c>
      <c r="PM11">
        <v>1</v>
      </c>
      <c r="PN11">
        <v>2</v>
      </c>
      <c r="PO11">
        <v>3</v>
      </c>
      <c r="PP11">
        <v>4</v>
      </c>
      <c r="PQ11">
        <v>5</v>
      </c>
      <c r="PR11">
        <v>6</v>
      </c>
      <c r="PS11">
        <v>7</v>
      </c>
      <c r="PT11">
        <v>8</v>
      </c>
      <c r="PU11">
        <v>9</v>
      </c>
      <c r="PV11">
        <v>10</v>
      </c>
      <c r="PW11">
        <v>11</v>
      </c>
      <c r="PX11">
        <v>12</v>
      </c>
      <c r="PY11">
        <v>13</v>
      </c>
      <c r="PZ11">
        <v>14</v>
      </c>
      <c r="QA11">
        <v>15</v>
      </c>
      <c r="QB11">
        <v>16</v>
      </c>
      <c r="QC11">
        <v>17</v>
      </c>
      <c r="QD11">
        <v>18</v>
      </c>
      <c r="QE11">
        <v>19</v>
      </c>
      <c r="QF11">
        <v>20</v>
      </c>
      <c r="QG11">
        <v>21</v>
      </c>
      <c r="QH11">
        <v>22</v>
      </c>
      <c r="QI11">
        <v>23</v>
      </c>
      <c r="QJ11">
        <v>24</v>
      </c>
      <c r="QK11">
        <v>25</v>
      </c>
      <c r="QL11">
        <v>26</v>
      </c>
      <c r="QM11">
        <v>27</v>
      </c>
      <c r="QN11">
        <v>28</v>
      </c>
      <c r="QO11">
        <v>29</v>
      </c>
      <c r="QP11">
        <v>30</v>
      </c>
      <c r="QQ11">
        <v>31</v>
      </c>
      <c r="QS11" s="181"/>
      <c r="QT11" s="16">
        <v>7</v>
      </c>
      <c r="QU11" s="18"/>
      <c r="QV11" s="74"/>
      <c r="QW11" s="18"/>
      <c r="QX11" s="74"/>
      <c r="QY11" s="18"/>
      <c r="QZ11" s="74"/>
      <c r="RA11" s="18"/>
      <c r="RB11" s="74"/>
      <c r="RC11" s="18"/>
      <c r="RD11" s="74"/>
      <c r="RE11" s="18"/>
      <c r="RF11" s="74">
        <v>1</v>
      </c>
      <c r="RG11" s="74">
        <v>2</v>
      </c>
      <c r="RH11" s="74">
        <v>3</v>
      </c>
      <c r="RI11" s="74">
        <v>4</v>
      </c>
      <c r="RJ11" s="74">
        <v>5</v>
      </c>
      <c r="RK11" s="74">
        <v>6</v>
      </c>
      <c r="RL11" s="74">
        <v>7</v>
      </c>
      <c r="RM11" s="74">
        <v>8</v>
      </c>
      <c r="RN11" s="74">
        <v>9</v>
      </c>
      <c r="RO11" s="74">
        <v>10</v>
      </c>
      <c r="RP11" s="74">
        <v>11</v>
      </c>
      <c r="RQ11" s="74">
        <v>12</v>
      </c>
      <c r="RR11" s="74">
        <v>13</v>
      </c>
      <c r="RS11" s="74">
        <v>14</v>
      </c>
      <c r="RT11" s="74">
        <v>15</v>
      </c>
      <c r="RU11" s="74">
        <v>16</v>
      </c>
      <c r="RV11" s="74">
        <v>17</v>
      </c>
      <c r="RW11" s="74">
        <v>18</v>
      </c>
      <c r="RX11" s="74">
        <v>19</v>
      </c>
      <c r="RY11" s="74">
        <v>20</v>
      </c>
      <c r="RZ11" s="74">
        <v>21</v>
      </c>
      <c r="SA11" s="74">
        <v>22</v>
      </c>
      <c r="SB11" s="74">
        <v>23</v>
      </c>
      <c r="SC11" s="74">
        <v>24</v>
      </c>
      <c r="SD11" s="74">
        <v>25</v>
      </c>
      <c r="SE11" s="74">
        <v>26</v>
      </c>
      <c r="SF11" s="74">
        <v>27</v>
      </c>
      <c r="SG11" s="74">
        <v>28</v>
      </c>
      <c r="SH11" s="74">
        <v>0</v>
      </c>
      <c r="SI11" s="18"/>
    </row>
    <row r="12" spans="1:503" ht="15" customHeight="1">
      <c r="A12" s="17"/>
      <c r="B12" s="16">
        <v>8</v>
      </c>
      <c r="C12" s="21" t="s">
        <v>58</v>
      </c>
      <c r="D12" s="18" t="s">
        <v>7</v>
      </c>
      <c r="E12" s="18" t="s">
        <v>2</v>
      </c>
      <c r="F12" s="18" t="s">
        <v>0</v>
      </c>
      <c r="G12" s="18" t="s">
        <v>3</v>
      </c>
      <c r="H12" s="18" t="s">
        <v>4</v>
      </c>
      <c r="I12" s="18" t="s">
        <v>5</v>
      </c>
      <c r="J12" s="18" t="s">
        <v>6</v>
      </c>
      <c r="K12" s="18" t="s">
        <v>7</v>
      </c>
      <c r="L12" s="18" t="s">
        <v>2</v>
      </c>
      <c r="M12" s="21" t="s">
        <v>54</v>
      </c>
      <c r="N12" s="18" t="s">
        <v>3</v>
      </c>
      <c r="O12" s="18" t="s">
        <v>4</v>
      </c>
      <c r="P12" s="18" t="s">
        <v>5</v>
      </c>
      <c r="Q12" s="18" t="s">
        <v>6</v>
      </c>
      <c r="R12" s="18" t="s">
        <v>7</v>
      </c>
      <c r="S12" s="18" t="s">
        <v>2</v>
      </c>
      <c r="T12" s="18" t="s">
        <v>0</v>
      </c>
      <c r="U12" s="18" t="s">
        <v>3</v>
      </c>
      <c r="V12" s="18" t="s">
        <v>4</v>
      </c>
      <c r="W12" s="18" t="s">
        <v>5</v>
      </c>
      <c r="X12" s="18" t="s">
        <v>6</v>
      </c>
      <c r="Y12" s="18" t="s">
        <v>7</v>
      </c>
      <c r="Z12" s="18" t="s">
        <v>2</v>
      </c>
      <c r="AA12" s="18" t="s">
        <v>0</v>
      </c>
      <c r="AB12" s="18" t="s">
        <v>3</v>
      </c>
      <c r="AC12" s="18" t="s">
        <v>4</v>
      </c>
      <c r="AD12" s="18" t="s">
        <v>5</v>
      </c>
      <c r="AE12" s="18" t="s">
        <v>6</v>
      </c>
      <c r="AF12" s="18" t="s">
        <v>7</v>
      </c>
      <c r="AG12" s="18" t="s">
        <v>2</v>
      </c>
      <c r="AH12" t="s">
        <v>0</v>
      </c>
      <c r="AI12" t="s">
        <v>3</v>
      </c>
      <c r="AJ12" t="s">
        <v>4</v>
      </c>
      <c r="AK12" t="s">
        <v>5</v>
      </c>
      <c r="AL12" t="s">
        <v>6</v>
      </c>
      <c r="AM12" t="s">
        <v>7</v>
      </c>
      <c r="AN12" t="s">
        <v>2</v>
      </c>
      <c r="AO12" t="s">
        <v>0</v>
      </c>
      <c r="AP12" t="s">
        <v>3</v>
      </c>
      <c r="AQ12" t="s">
        <v>4</v>
      </c>
      <c r="AR12" s="15" t="s">
        <v>57</v>
      </c>
      <c r="AS12" t="s">
        <v>6</v>
      </c>
      <c r="AT12" t="s">
        <v>7</v>
      </c>
      <c r="AU12" t="s">
        <v>2</v>
      </c>
      <c r="AV12" t="s">
        <v>0</v>
      </c>
      <c r="AW12" t="s">
        <v>3</v>
      </c>
      <c r="AX12" t="s">
        <v>4</v>
      </c>
      <c r="AY12" t="s">
        <v>5</v>
      </c>
      <c r="AZ12" t="s">
        <v>6</v>
      </c>
      <c r="BA12" t="s">
        <v>7</v>
      </c>
      <c r="BB12" t="s">
        <v>2</v>
      </c>
      <c r="BC12" t="s">
        <v>0</v>
      </c>
      <c r="BD12" t="s">
        <v>3</v>
      </c>
      <c r="BE12" t="s">
        <v>4</v>
      </c>
      <c r="BF12" t="s">
        <v>5</v>
      </c>
      <c r="BG12" t="s">
        <v>6</v>
      </c>
      <c r="BH12" t="s">
        <v>7</v>
      </c>
      <c r="BI12" t="s">
        <v>2</v>
      </c>
      <c r="BK12" s="18" t="s">
        <v>0</v>
      </c>
      <c r="BL12" s="18" t="s">
        <v>3</v>
      </c>
      <c r="BM12" s="18" t="s">
        <v>4</v>
      </c>
      <c r="BN12" s="18" t="s">
        <v>5</v>
      </c>
      <c r="BO12" s="18" t="s">
        <v>6</v>
      </c>
      <c r="BP12" s="18" t="s">
        <v>7</v>
      </c>
      <c r="BQ12" s="18" t="s">
        <v>2</v>
      </c>
      <c r="BR12" s="18" t="s">
        <v>0</v>
      </c>
      <c r="BS12" s="18" t="s">
        <v>3</v>
      </c>
      <c r="BT12" s="18" t="s">
        <v>4</v>
      </c>
      <c r="BU12" s="18" t="s">
        <v>5</v>
      </c>
      <c r="BV12" s="18" t="s">
        <v>6</v>
      </c>
      <c r="BW12" s="18" t="s">
        <v>7</v>
      </c>
      <c r="BX12" s="18" t="s">
        <v>2</v>
      </c>
      <c r="BY12" s="18" t="s">
        <v>0</v>
      </c>
      <c r="BZ12" s="18" t="s">
        <v>3</v>
      </c>
      <c r="CA12" s="18" t="s">
        <v>4</v>
      </c>
      <c r="CB12" s="18" t="s">
        <v>5</v>
      </c>
      <c r="CC12" s="18" t="s">
        <v>6</v>
      </c>
      <c r="CD12" s="21" t="s">
        <v>35</v>
      </c>
      <c r="CE12" s="18" t="s">
        <v>2</v>
      </c>
      <c r="CF12" s="18" t="s">
        <v>0</v>
      </c>
      <c r="CG12" s="18" t="s">
        <v>3</v>
      </c>
      <c r="CH12" s="18" t="s">
        <v>4</v>
      </c>
      <c r="CI12" s="18" t="s">
        <v>5</v>
      </c>
      <c r="CJ12" s="18" t="s">
        <v>6</v>
      </c>
      <c r="CK12" s="18" t="s">
        <v>7</v>
      </c>
      <c r="CL12" s="18" t="s">
        <v>2</v>
      </c>
      <c r="CM12" s="18" t="s">
        <v>0</v>
      </c>
      <c r="CN12" s="18" t="s">
        <v>3</v>
      </c>
      <c r="CO12" s="18" t="s">
        <v>4</v>
      </c>
      <c r="CP12" t="s">
        <v>5</v>
      </c>
      <c r="CQ12" t="s">
        <v>6</v>
      </c>
      <c r="CR12" t="s">
        <v>7</v>
      </c>
      <c r="CS12" t="s">
        <v>2</v>
      </c>
      <c r="CT12" t="s">
        <v>0</v>
      </c>
      <c r="CU12" t="s">
        <v>3</v>
      </c>
      <c r="CV12" t="s">
        <v>4</v>
      </c>
      <c r="CW12" t="s">
        <v>5</v>
      </c>
      <c r="CX12" t="s">
        <v>6</v>
      </c>
      <c r="CY12" t="s">
        <v>7</v>
      </c>
      <c r="CZ12" t="s">
        <v>2</v>
      </c>
      <c r="DA12" t="s">
        <v>0</v>
      </c>
      <c r="DB12" t="s">
        <v>3</v>
      </c>
      <c r="DC12" t="s">
        <v>4</v>
      </c>
      <c r="DD12" t="s">
        <v>5</v>
      </c>
      <c r="DE12" t="s">
        <v>6</v>
      </c>
      <c r="DF12" t="s">
        <v>7</v>
      </c>
      <c r="DG12" t="s">
        <v>2</v>
      </c>
      <c r="DH12" t="s">
        <v>0</v>
      </c>
      <c r="DI12" t="s">
        <v>3</v>
      </c>
      <c r="DJ12" t="s">
        <v>4</v>
      </c>
      <c r="DK12" t="s">
        <v>5</v>
      </c>
      <c r="DL12" t="s">
        <v>6</v>
      </c>
      <c r="DM12" t="s">
        <v>7</v>
      </c>
      <c r="DN12" t="s">
        <v>2</v>
      </c>
      <c r="DO12" t="s">
        <v>0</v>
      </c>
      <c r="DP12" t="s">
        <v>3</v>
      </c>
      <c r="DQ12" t="s">
        <v>4</v>
      </c>
      <c r="DR12" s="15" t="s">
        <v>57</v>
      </c>
      <c r="DS12" t="s">
        <v>6</v>
      </c>
      <c r="DT12" s="18" t="s">
        <v>7</v>
      </c>
      <c r="DU12" s="18" t="s">
        <v>2</v>
      </c>
      <c r="DV12" s="21" t="s">
        <v>54</v>
      </c>
      <c r="DW12" s="21" t="s">
        <v>55</v>
      </c>
      <c r="DX12" s="21" t="s">
        <v>56</v>
      </c>
      <c r="DY12" s="18" t="s">
        <v>5</v>
      </c>
      <c r="DZ12" s="18" t="s">
        <v>6</v>
      </c>
      <c r="EA12" s="18" t="s">
        <v>7</v>
      </c>
      <c r="EB12" s="18" t="s">
        <v>2</v>
      </c>
      <c r="EC12" s="18" t="s">
        <v>0</v>
      </c>
      <c r="ED12" s="18" t="s">
        <v>3</v>
      </c>
      <c r="EE12" s="18" t="s">
        <v>4</v>
      </c>
      <c r="EF12" s="18" t="s">
        <v>5</v>
      </c>
      <c r="EG12" s="18" t="s">
        <v>6</v>
      </c>
      <c r="EH12" s="18" t="s">
        <v>7</v>
      </c>
      <c r="EI12" s="18" t="s">
        <v>2</v>
      </c>
      <c r="EJ12" s="18" t="s">
        <v>0</v>
      </c>
      <c r="EK12" s="18" t="s">
        <v>3</v>
      </c>
      <c r="EL12" s="18" t="s">
        <v>4</v>
      </c>
      <c r="EM12" s="18" t="s">
        <v>5</v>
      </c>
      <c r="EN12" s="18" t="s">
        <v>6</v>
      </c>
      <c r="EO12" s="18" t="s">
        <v>7</v>
      </c>
      <c r="EP12" s="18" t="s">
        <v>2</v>
      </c>
      <c r="EQ12" s="18" t="s">
        <v>0</v>
      </c>
      <c r="ER12" s="18" t="s">
        <v>3</v>
      </c>
      <c r="ES12" s="18" t="s">
        <v>4</v>
      </c>
      <c r="ET12" s="18" t="s">
        <v>5</v>
      </c>
      <c r="EU12" s="18" t="s">
        <v>6</v>
      </c>
      <c r="EV12" s="18" t="s">
        <v>7</v>
      </c>
      <c r="EW12" s="18" t="s">
        <v>2</v>
      </c>
      <c r="EX12" s="18" t="s">
        <v>0</v>
      </c>
      <c r="EY12" t="s">
        <v>3</v>
      </c>
      <c r="EZ12" t="s">
        <v>4</v>
      </c>
      <c r="FA12" t="s">
        <v>5</v>
      </c>
      <c r="FB12" t="s">
        <v>6</v>
      </c>
      <c r="FC12" t="s">
        <v>7</v>
      </c>
      <c r="FD12" t="s">
        <v>2</v>
      </c>
      <c r="FE12" t="s">
        <v>0</v>
      </c>
      <c r="FF12" t="s">
        <v>3</v>
      </c>
      <c r="FG12" t="s">
        <v>4</v>
      </c>
      <c r="FH12" t="s">
        <v>5</v>
      </c>
      <c r="FI12" t="s">
        <v>6</v>
      </c>
      <c r="FJ12" t="s">
        <v>7</v>
      </c>
      <c r="FK12" t="s">
        <v>2</v>
      </c>
      <c r="FL12" t="s">
        <v>0</v>
      </c>
      <c r="FM12" t="s">
        <v>3</v>
      </c>
      <c r="FN12" t="s">
        <v>4</v>
      </c>
      <c r="FO12" t="s">
        <v>5</v>
      </c>
      <c r="FP12" t="s">
        <v>6</v>
      </c>
      <c r="FQ12" t="s">
        <v>7</v>
      </c>
      <c r="FR12" t="s">
        <v>2</v>
      </c>
      <c r="FS12" t="s">
        <v>0</v>
      </c>
      <c r="FT12" t="s">
        <v>3</v>
      </c>
      <c r="FU12" t="s">
        <v>4</v>
      </c>
      <c r="FV12" t="s">
        <v>5</v>
      </c>
      <c r="FW12" t="s">
        <v>6</v>
      </c>
      <c r="FX12" t="s">
        <v>7</v>
      </c>
      <c r="FY12" t="s">
        <v>2</v>
      </c>
      <c r="FZ12" t="s">
        <v>0</v>
      </c>
      <c r="GA12" t="s">
        <v>3</v>
      </c>
      <c r="GB12" t="s">
        <v>4</v>
      </c>
      <c r="GC12" s="18" t="s">
        <v>5</v>
      </c>
      <c r="GD12" s="18" t="s">
        <v>6</v>
      </c>
      <c r="GE12" s="18" t="s">
        <v>7</v>
      </c>
      <c r="GF12" s="18" t="s">
        <v>2</v>
      </c>
      <c r="GG12" s="18" t="s">
        <v>0</v>
      </c>
      <c r="GH12" s="18" t="s">
        <v>3</v>
      </c>
      <c r="GI12" s="18" t="s">
        <v>4</v>
      </c>
      <c r="GJ12" s="18" t="s">
        <v>5</v>
      </c>
      <c r="GK12" s="18" t="s">
        <v>6</v>
      </c>
      <c r="GL12" s="18" t="s">
        <v>7</v>
      </c>
      <c r="GM12" s="18" t="s">
        <v>2</v>
      </c>
      <c r="GN12" s="18" t="s">
        <v>0</v>
      </c>
      <c r="GO12" s="18" t="s">
        <v>3</v>
      </c>
      <c r="GP12" s="18" t="s">
        <v>4</v>
      </c>
      <c r="GQ12" s="18" t="s">
        <v>5</v>
      </c>
      <c r="GR12" s="18" t="s">
        <v>6</v>
      </c>
      <c r="GS12" s="18" t="s">
        <v>7</v>
      </c>
      <c r="GT12" s="18" t="s">
        <v>2</v>
      </c>
      <c r="GU12" s="21" t="s">
        <v>54</v>
      </c>
      <c r="GV12" s="18" t="s">
        <v>3</v>
      </c>
      <c r="GW12" s="18" t="s">
        <v>4</v>
      </c>
      <c r="GX12" s="18" t="s">
        <v>5</v>
      </c>
      <c r="GY12" s="18" t="s">
        <v>6</v>
      </c>
      <c r="GZ12" s="18" t="s">
        <v>7</v>
      </c>
      <c r="HA12" s="18" t="s">
        <v>2</v>
      </c>
      <c r="HB12" s="18" t="s">
        <v>0</v>
      </c>
      <c r="HC12" s="18" t="s">
        <v>3</v>
      </c>
      <c r="HD12" s="18" t="s">
        <v>4</v>
      </c>
      <c r="HE12" s="18" t="s">
        <v>5</v>
      </c>
      <c r="HF12" s="18" t="s">
        <v>6</v>
      </c>
      <c r="HG12" s="18" t="s">
        <v>7</v>
      </c>
      <c r="HH12" t="s">
        <v>2</v>
      </c>
      <c r="HI12" t="s">
        <v>0</v>
      </c>
      <c r="HJ12" t="s">
        <v>3</v>
      </c>
      <c r="HK12" t="s">
        <v>4</v>
      </c>
      <c r="HL12" t="s">
        <v>5</v>
      </c>
      <c r="HM12" t="s">
        <v>6</v>
      </c>
      <c r="HN12" t="s">
        <v>7</v>
      </c>
      <c r="HO12" t="s">
        <v>2</v>
      </c>
      <c r="HP12" t="s">
        <v>0</v>
      </c>
      <c r="HQ12" t="s">
        <v>3</v>
      </c>
      <c r="HR12" s="15" t="s">
        <v>56</v>
      </c>
      <c r="HS12" t="s">
        <v>5</v>
      </c>
      <c r="HT12" s="70" t="s">
        <v>58</v>
      </c>
      <c r="HU12" s="70" t="s">
        <v>7</v>
      </c>
      <c r="HV12" s="70" t="s">
        <v>2</v>
      </c>
      <c r="HW12" t="s">
        <v>0</v>
      </c>
      <c r="HX12" t="s">
        <v>3</v>
      </c>
      <c r="HY12" t="s">
        <v>4</v>
      </c>
      <c r="HZ12" t="s">
        <v>5</v>
      </c>
      <c r="IA12" t="s">
        <v>6</v>
      </c>
      <c r="IB12" t="s">
        <v>7</v>
      </c>
      <c r="IC12" t="s">
        <v>2</v>
      </c>
      <c r="ID12" t="s">
        <v>0</v>
      </c>
      <c r="IE12" t="s">
        <v>3</v>
      </c>
      <c r="IF12" t="s">
        <v>4</v>
      </c>
      <c r="IG12" t="s">
        <v>5</v>
      </c>
      <c r="IH12" t="s">
        <v>6</v>
      </c>
      <c r="II12" t="s">
        <v>7</v>
      </c>
      <c r="IJ12" t="s">
        <v>2</v>
      </c>
      <c r="IK12" t="s">
        <v>0</v>
      </c>
      <c r="IL12" t="s">
        <v>3</v>
      </c>
      <c r="IM12" s="18" t="s">
        <v>4</v>
      </c>
      <c r="IN12" s="18" t="s">
        <v>5</v>
      </c>
      <c r="IO12" s="18" t="s">
        <v>6</v>
      </c>
      <c r="IP12" s="18" t="s">
        <v>7</v>
      </c>
      <c r="IQ12" s="18" t="s">
        <v>2</v>
      </c>
      <c r="IR12" s="18" t="s">
        <v>0</v>
      </c>
      <c r="IS12" s="18" t="s">
        <v>3</v>
      </c>
      <c r="IT12" s="18" t="s">
        <v>4</v>
      </c>
      <c r="IU12" s="18" t="s">
        <v>5</v>
      </c>
      <c r="IV12" s="18" t="s">
        <v>6</v>
      </c>
      <c r="IW12" s="18" t="s">
        <v>7</v>
      </c>
      <c r="IX12" s="18" t="s">
        <v>2</v>
      </c>
      <c r="IY12" s="18" t="s">
        <v>0</v>
      </c>
      <c r="IZ12" s="18" t="s">
        <v>3</v>
      </c>
      <c r="JA12" s="18" t="s">
        <v>4</v>
      </c>
      <c r="JB12" s="18" t="s">
        <v>5</v>
      </c>
      <c r="JC12" s="18" t="s">
        <v>6</v>
      </c>
      <c r="JD12" s="18" t="s">
        <v>7</v>
      </c>
      <c r="JE12" s="18" t="s">
        <v>2</v>
      </c>
      <c r="JF12" s="21" t="s">
        <v>54</v>
      </c>
      <c r="JG12" s="18" t="s">
        <v>3</v>
      </c>
      <c r="JH12" s="18" t="s">
        <v>4</v>
      </c>
      <c r="JI12" s="21" t="s">
        <v>57</v>
      </c>
      <c r="JJ12" s="18" t="s">
        <v>6</v>
      </c>
      <c r="JK12" s="18" t="s">
        <v>7</v>
      </c>
      <c r="JL12" s="18" t="s">
        <v>2</v>
      </c>
      <c r="JM12" s="18" t="s">
        <v>0</v>
      </c>
      <c r="JN12" s="18" t="s">
        <v>3</v>
      </c>
      <c r="JO12" s="18" t="s">
        <v>4</v>
      </c>
      <c r="JP12" s="18" t="s">
        <v>5</v>
      </c>
      <c r="JQ12" t="s">
        <v>6</v>
      </c>
      <c r="JR12" t="s">
        <v>7</v>
      </c>
      <c r="JS12" t="s">
        <v>2</v>
      </c>
      <c r="JT12" t="s">
        <v>0</v>
      </c>
      <c r="JU12" t="s">
        <v>3</v>
      </c>
      <c r="JV12" t="s">
        <v>4</v>
      </c>
      <c r="JW12" t="s">
        <v>5</v>
      </c>
      <c r="JX12" t="s">
        <v>6</v>
      </c>
      <c r="JY12" t="s">
        <v>7</v>
      </c>
      <c r="JZ12" t="s">
        <v>2</v>
      </c>
      <c r="KA12" s="15" t="s">
        <v>54</v>
      </c>
      <c r="KB12" t="s">
        <v>3</v>
      </c>
      <c r="KC12" t="s">
        <v>4</v>
      </c>
      <c r="KD12" t="s">
        <v>5</v>
      </c>
      <c r="KE12" t="s">
        <v>6</v>
      </c>
      <c r="KF12" t="s">
        <v>7</v>
      </c>
      <c r="KG12" t="s">
        <v>2</v>
      </c>
      <c r="KH12" t="s">
        <v>0</v>
      </c>
      <c r="KI12" t="s">
        <v>3</v>
      </c>
      <c r="KJ12" t="s">
        <v>4</v>
      </c>
      <c r="KK12" t="s">
        <v>5</v>
      </c>
      <c r="KL12" t="s">
        <v>6</v>
      </c>
      <c r="KM12" t="s">
        <v>7</v>
      </c>
      <c r="KN12" t="s">
        <v>2</v>
      </c>
      <c r="KO12" t="s">
        <v>0</v>
      </c>
      <c r="KP12" t="s">
        <v>3</v>
      </c>
      <c r="KQ12" t="s">
        <v>4</v>
      </c>
      <c r="KR12" t="s">
        <v>5</v>
      </c>
      <c r="KS12" t="s">
        <v>6</v>
      </c>
      <c r="KT12" t="s">
        <v>7</v>
      </c>
      <c r="KU12" t="s">
        <v>2</v>
      </c>
      <c r="KV12" s="18" t="s">
        <v>0</v>
      </c>
      <c r="KW12" s="18" t="s">
        <v>3</v>
      </c>
      <c r="KX12" s="21" t="s">
        <v>56</v>
      </c>
      <c r="KY12" s="18" t="s">
        <v>5</v>
      </c>
      <c r="KZ12" s="18" t="s">
        <v>6</v>
      </c>
      <c r="LA12" s="18" t="s">
        <v>7</v>
      </c>
      <c r="LB12" s="18" t="s">
        <v>2</v>
      </c>
      <c r="LC12" s="18" t="s">
        <v>0</v>
      </c>
      <c r="LD12" s="18" t="s">
        <v>3</v>
      </c>
      <c r="LE12" s="18" t="s">
        <v>4</v>
      </c>
      <c r="LF12" s="18" t="s">
        <v>5</v>
      </c>
      <c r="LG12" s="18" t="s">
        <v>6</v>
      </c>
      <c r="LH12" s="18" t="s">
        <v>7</v>
      </c>
      <c r="LI12" s="18" t="s">
        <v>2</v>
      </c>
      <c r="LJ12" s="18" t="s">
        <v>0</v>
      </c>
      <c r="LK12" s="18" t="s">
        <v>3</v>
      </c>
      <c r="LL12" s="18" t="s">
        <v>4</v>
      </c>
      <c r="LM12" s="18" t="s">
        <v>5</v>
      </c>
      <c r="LN12" s="18" t="s">
        <v>6</v>
      </c>
      <c r="LO12" s="18" t="s">
        <v>7</v>
      </c>
      <c r="LP12" s="18" t="s">
        <v>2</v>
      </c>
      <c r="LQ12" s="18" t="s">
        <v>0</v>
      </c>
      <c r="LR12" s="35" t="s">
        <v>55</v>
      </c>
      <c r="LS12" s="18" t="s">
        <v>4</v>
      </c>
      <c r="LT12" s="18" t="s">
        <v>5</v>
      </c>
      <c r="LU12" s="18" t="s">
        <v>6</v>
      </c>
      <c r="LV12" s="18" t="s">
        <v>7</v>
      </c>
      <c r="LW12" s="18" t="s">
        <v>2</v>
      </c>
      <c r="LX12" s="78" t="s">
        <v>0</v>
      </c>
      <c r="LY12" s="78" t="s">
        <v>3</v>
      </c>
      <c r="LZ12" t="s">
        <v>4</v>
      </c>
      <c r="MA12" t="s">
        <v>5</v>
      </c>
      <c r="MB12" t="s">
        <v>6</v>
      </c>
      <c r="MC12" t="s">
        <v>7</v>
      </c>
      <c r="MD12" t="s">
        <v>2</v>
      </c>
      <c r="ME12" t="s">
        <v>0</v>
      </c>
      <c r="MF12" t="s">
        <v>3</v>
      </c>
      <c r="MG12" t="s">
        <v>4</v>
      </c>
      <c r="MH12" t="s">
        <v>5</v>
      </c>
      <c r="MI12" t="s">
        <v>6</v>
      </c>
      <c r="MJ12" t="s">
        <v>7</v>
      </c>
      <c r="MK12" t="s">
        <v>2</v>
      </c>
      <c r="ML12" t="s">
        <v>0</v>
      </c>
      <c r="MM12" t="s">
        <v>3</v>
      </c>
      <c r="MN12" t="s">
        <v>4</v>
      </c>
      <c r="MO12" t="s">
        <v>5</v>
      </c>
      <c r="MP12" t="s">
        <v>6</v>
      </c>
      <c r="MQ12" t="s">
        <v>7</v>
      </c>
      <c r="MR12" t="s">
        <v>2</v>
      </c>
      <c r="MS12" t="s">
        <v>0</v>
      </c>
      <c r="MT12" t="s">
        <v>3</v>
      </c>
      <c r="MU12" t="s">
        <v>4</v>
      </c>
      <c r="MV12" s="76" t="s">
        <v>57</v>
      </c>
      <c r="MW12" t="s">
        <v>6</v>
      </c>
      <c r="MX12" t="s">
        <v>7</v>
      </c>
      <c r="MY12" t="s">
        <v>2</v>
      </c>
      <c r="MZ12" t="s">
        <v>0</v>
      </c>
      <c r="NA12" t="s">
        <v>3</v>
      </c>
      <c r="NB12" s="70" t="s">
        <v>56</v>
      </c>
      <c r="NC12" s="70" t="s">
        <v>57</v>
      </c>
      <c r="ND12" s="71" t="s">
        <v>58</v>
      </c>
      <c r="NE12" s="72" t="s">
        <v>35</v>
      </c>
      <c r="NF12" s="70" t="s">
        <v>2</v>
      </c>
      <c r="NG12" s="70" t="s">
        <v>54</v>
      </c>
      <c r="NH12" t="s">
        <v>3</v>
      </c>
      <c r="NI12" t="s">
        <v>4</v>
      </c>
      <c r="NJ12" t="s">
        <v>5</v>
      </c>
      <c r="NK12" t="s">
        <v>6</v>
      </c>
      <c r="NL12" t="s">
        <v>7</v>
      </c>
      <c r="NM12" t="s">
        <v>2</v>
      </c>
      <c r="NN12" s="76" t="s">
        <v>54</v>
      </c>
      <c r="NO12" t="s">
        <v>3</v>
      </c>
      <c r="NP12" t="s">
        <v>4</v>
      </c>
      <c r="NQ12" t="s">
        <v>5</v>
      </c>
      <c r="NR12" t="s">
        <v>6</v>
      </c>
      <c r="NS12" t="s">
        <v>7</v>
      </c>
      <c r="NT12" t="s">
        <v>2</v>
      </c>
      <c r="NU12" t="s">
        <v>0</v>
      </c>
      <c r="NV12" t="s">
        <v>3</v>
      </c>
      <c r="NW12" t="s">
        <v>4</v>
      </c>
      <c r="NX12" t="s">
        <v>5</v>
      </c>
      <c r="NY12" t="s">
        <v>6</v>
      </c>
      <c r="NZ12" t="s">
        <v>7</v>
      </c>
      <c r="OA12" t="s">
        <v>2</v>
      </c>
      <c r="OB12" t="s">
        <v>0</v>
      </c>
      <c r="OC12" t="s">
        <v>3</v>
      </c>
      <c r="OD12" t="s">
        <v>4</v>
      </c>
      <c r="OE12" t="s">
        <v>5</v>
      </c>
      <c r="OF12" t="s">
        <v>6</v>
      </c>
      <c r="OG12" t="s">
        <v>7</v>
      </c>
      <c r="OH12" t="s">
        <v>2</v>
      </c>
      <c r="OI12" t="s">
        <v>0</v>
      </c>
      <c r="OJ12" s="18" t="s">
        <v>3</v>
      </c>
      <c r="OK12" s="18" t="s">
        <v>4</v>
      </c>
      <c r="OL12" s="18" t="s">
        <v>5</v>
      </c>
      <c r="OM12" s="18" t="s">
        <v>6</v>
      </c>
      <c r="ON12" s="18" t="s">
        <v>7</v>
      </c>
      <c r="OO12" s="18" t="s">
        <v>2</v>
      </c>
      <c r="OP12" s="18" t="s">
        <v>0</v>
      </c>
      <c r="OQ12" s="18" t="s">
        <v>3</v>
      </c>
      <c r="OR12" s="18" t="s">
        <v>4</v>
      </c>
      <c r="OS12" s="18" t="s">
        <v>5</v>
      </c>
      <c r="OT12" s="35" t="s">
        <v>58</v>
      </c>
      <c r="OU12" s="18" t="s">
        <v>7</v>
      </c>
      <c r="OV12" s="18" t="s">
        <v>2</v>
      </c>
      <c r="OW12" s="18" t="s">
        <v>0</v>
      </c>
      <c r="OX12" s="18" t="s">
        <v>3</v>
      </c>
      <c r="OY12" s="18" t="s">
        <v>4</v>
      </c>
      <c r="OZ12" s="18" t="s">
        <v>5</v>
      </c>
      <c r="PA12" s="18" t="s">
        <v>6</v>
      </c>
      <c r="PB12" s="18" t="s">
        <v>7</v>
      </c>
      <c r="PC12" s="18" t="s">
        <v>2</v>
      </c>
      <c r="PD12" s="18" t="s">
        <v>0</v>
      </c>
      <c r="PE12" s="18" t="s">
        <v>3</v>
      </c>
      <c r="PF12" s="18" t="s">
        <v>4</v>
      </c>
      <c r="PG12" s="18" t="s">
        <v>5</v>
      </c>
      <c r="PH12" s="18" t="s">
        <v>6</v>
      </c>
      <c r="PI12" s="18" t="s">
        <v>7</v>
      </c>
      <c r="PJ12" s="18" t="s">
        <v>2</v>
      </c>
      <c r="PK12" s="18" t="s">
        <v>0</v>
      </c>
      <c r="PM12" t="s">
        <v>3</v>
      </c>
      <c r="PN12" t="s">
        <v>4</v>
      </c>
      <c r="PO12" t="s">
        <v>5</v>
      </c>
      <c r="PP12" t="s">
        <v>6</v>
      </c>
      <c r="PQ12" t="s">
        <v>7</v>
      </c>
      <c r="PR12" t="s">
        <v>2</v>
      </c>
      <c r="PS12" t="s">
        <v>0</v>
      </c>
      <c r="PT12" t="s">
        <v>3</v>
      </c>
      <c r="PU12" t="s">
        <v>4</v>
      </c>
      <c r="PV12" t="s">
        <v>5</v>
      </c>
      <c r="PW12" t="s">
        <v>6</v>
      </c>
      <c r="PX12" t="s">
        <v>7</v>
      </c>
      <c r="PY12" t="s">
        <v>2</v>
      </c>
      <c r="PZ12" t="s">
        <v>0</v>
      </c>
      <c r="QA12" t="s">
        <v>3</v>
      </c>
      <c r="QB12" t="s">
        <v>4</v>
      </c>
      <c r="QC12" t="s">
        <v>5</v>
      </c>
      <c r="QD12" t="s">
        <v>6</v>
      </c>
      <c r="QE12" t="s">
        <v>7</v>
      </c>
      <c r="QF12" t="s">
        <v>2</v>
      </c>
      <c r="QG12" s="76" t="s">
        <v>54</v>
      </c>
      <c r="QH12" t="s">
        <v>3</v>
      </c>
      <c r="QI12" t="s">
        <v>4</v>
      </c>
      <c r="QJ12" t="s">
        <v>5</v>
      </c>
      <c r="QK12" t="s">
        <v>6</v>
      </c>
      <c r="QL12" t="s">
        <v>7</v>
      </c>
      <c r="QM12" t="s">
        <v>2</v>
      </c>
      <c r="QN12" t="s">
        <v>0</v>
      </c>
      <c r="QO12" t="s">
        <v>3</v>
      </c>
      <c r="QP12" t="s">
        <v>4</v>
      </c>
      <c r="QQ12" t="s">
        <v>5</v>
      </c>
      <c r="QS12" s="181" t="s">
        <v>125</v>
      </c>
      <c r="QT12" s="16">
        <v>8</v>
      </c>
      <c r="QU12" s="180">
        <v>44256</v>
      </c>
      <c r="QV12" s="179">
        <f>QU12+31</f>
        <v>44287</v>
      </c>
      <c r="QW12" s="180">
        <f>QV12+30</f>
        <v>44317</v>
      </c>
      <c r="QX12" s="179">
        <f t="shared" si="3"/>
        <v>44348</v>
      </c>
      <c r="QY12" s="180">
        <f>QX12+30</f>
        <v>44378</v>
      </c>
      <c r="QZ12" s="179">
        <f t="shared" si="3"/>
        <v>44409</v>
      </c>
      <c r="RA12" s="180">
        <f t="shared" si="3"/>
        <v>44440</v>
      </c>
      <c r="RB12" s="179">
        <f>RA12+30</f>
        <v>44470</v>
      </c>
      <c r="RC12" s="180">
        <f t="shared" si="3"/>
        <v>44501</v>
      </c>
      <c r="RD12" s="179">
        <f>RC12+30</f>
        <v>44531</v>
      </c>
      <c r="RE12" s="180">
        <f t="shared" si="3"/>
        <v>44562</v>
      </c>
      <c r="RF12" s="179">
        <f t="shared" si="3"/>
        <v>44593</v>
      </c>
      <c r="RG12" s="179">
        <f t="shared" ref="RG12:SH12" si="9">1+RF12</f>
        <v>44594</v>
      </c>
      <c r="RH12" s="179">
        <f t="shared" si="9"/>
        <v>44595</v>
      </c>
      <c r="RI12" s="179">
        <f t="shared" si="9"/>
        <v>44596</v>
      </c>
      <c r="RJ12" s="179">
        <f t="shared" si="9"/>
        <v>44597</v>
      </c>
      <c r="RK12" s="179">
        <f t="shared" si="9"/>
        <v>44598</v>
      </c>
      <c r="RL12" s="179">
        <f t="shared" si="9"/>
        <v>44599</v>
      </c>
      <c r="RM12" s="179">
        <f t="shared" si="9"/>
        <v>44600</v>
      </c>
      <c r="RN12" s="179">
        <f t="shared" si="9"/>
        <v>44601</v>
      </c>
      <c r="RO12" s="179">
        <f t="shared" si="9"/>
        <v>44602</v>
      </c>
      <c r="RP12" s="179">
        <f t="shared" si="9"/>
        <v>44603</v>
      </c>
      <c r="RQ12" s="179">
        <f t="shared" si="9"/>
        <v>44604</v>
      </c>
      <c r="RR12" s="179">
        <f t="shared" si="9"/>
        <v>44605</v>
      </c>
      <c r="RS12" s="179">
        <f t="shared" si="9"/>
        <v>44606</v>
      </c>
      <c r="RT12" s="179">
        <f t="shared" si="9"/>
        <v>44607</v>
      </c>
      <c r="RU12" s="179">
        <f t="shared" si="9"/>
        <v>44608</v>
      </c>
      <c r="RV12" s="179">
        <f t="shared" si="9"/>
        <v>44609</v>
      </c>
      <c r="RW12" s="179">
        <f t="shared" si="9"/>
        <v>44610</v>
      </c>
      <c r="RX12" s="179">
        <f t="shared" si="9"/>
        <v>44611</v>
      </c>
      <c r="RY12" s="179">
        <f t="shared" si="9"/>
        <v>44612</v>
      </c>
      <c r="RZ12" s="179">
        <f t="shared" si="9"/>
        <v>44613</v>
      </c>
      <c r="SA12" s="179">
        <f t="shared" si="9"/>
        <v>44614</v>
      </c>
      <c r="SB12" s="179">
        <f t="shared" si="9"/>
        <v>44615</v>
      </c>
      <c r="SC12" s="179">
        <f t="shared" si="9"/>
        <v>44616</v>
      </c>
      <c r="SD12" s="179">
        <f t="shared" si="9"/>
        <v>44617</v>
      </c>
      <c r="SE12" s="179">
        <f t="shared" si="9"/>
        <v>44618</v>
      </c>
      <c r="SF12" s="179">
        <f t="shared" si="9"/>
        <v>44619</v>
      </c>
      <c r="SG12" s="179">
        <f t="shared" si="9"/>
        <v>44620</v>
      </c>
      <c r="SH12" s="179">
        <f t="shared" si="9"/>
        <v>44621</v>
      </c>
      <c r="SI12" s="180">
        <f t="shared" ref="SI12" si="10">IF(TEXT(SH12,"mm")="03",SH12,SH12+1)</f>
        <v>44621</v>
      </c>
    </row>
    <row r="13" spans="1:503" ht="15" customHeight="1">
      <c r="A13" s="17">
        <v>2022</v>
      </c>
      <c r="B13" s="16">
        <v>9</v>
      </c>
      <c r="C13">
        <v>1</v>
      </c>
      <c r="D13">
        <v>2</v>
      </c>
      <c r="E13">
        <v>3</v>
      </c>
      <c r="F13">
        <v>4</v>
      </c>
      <c r="G13">
        <v>5</v>
      </c>
      <c r="H13">
        <v>6</v>
      </c>
      <c r="I13">
        <v>7</v>
      </c>
      <c r="J13">
        <v>8</v>
      </c>
      <c r="K13">
        <v>9</v>
      </c>
      <c r="L13">
        <v>10</v>
      </c>
      <c r="M13">
        <v>11</v>
      </c>
      <c r="N13">
        <v>12</v>
      </c>
      <c r="O13">
        <v>13</v>
      </c>
      <c r="P13">
        <v>14</v>
      </c>
      <c r="Q13">
        <v>15</v>
      </c>
      <c r="R13">
        <v>16</v>
      </c>
      <c r="S13">
        <v>17</v>
      </c>
      <c r="T13">
        <v>18</v>
      </c>
      <c r="U13">
        <v>19</v>
      </c>
      <c r="V13">
        <v>20</v>
      </c>
      <c r="W13">
        <v>21</v>
      </c>
      <c r="X13">
        <v>22</v>
      </c>
      <c r="Y13" s="15">
        <v>23</v>
      </c>
      <c r="Z13">
        <v>24</v>
      </c>
      <c r="AA13">
        <v>25</v>
      </c>
      <c r="AB13">
        <v>26</v>
      </c>
      <c r="AC13">
        <v>27</v>
      </c>
      <c r="AD13">
        <v>28</v>
      </c>
      <c r="AE13">
        <v>29</v>
      </c>
      <c r="AF13">
        <v>30</v>
      </c>
      <c r="AG13">
        <v>31</v>
      </c>
      <c r="AH13" s="18">
        <v>1</v>
      </c>
      <c r="AI13" s="18">
        <v>2</v>
      </c>
      <c r="AJ13" s="18">
        <v>3</v>
      </c>
      <c r="AK13" s="18">
        <v>4</v>
      </c>
      <c r="AL13" s="18">
        <v>5</v>
      </c>
      <c r="AM13" s="18">
        <v>6</v>
      </c>
      <c r="AN13" s="18">
        <v>7</v>
      </c>
      <c r="AO13" s="18">
        <v>8</v>
      </c>
      <c r="AP13" s="18">
        <v>9</v>
      </c>
      <c r="AQ13" s="18">
        <v>10</v>
      </c>
      <c r="AR13" s="18">
        <v>11</v>
      </c>
      <c r="AS13" s="18">
        <v>12</v>
      </c>
      <c r="AT13" s="18">
        <v>13</v>
      </c>
      <c r="AU13" s="18">
        <v>14</v>
      </c>
      <c r="AV13" s="18">
        <v>15</v>
      </c>
      <c r="AW13" s="18">
        <v>16</v>
      </c>
      <c r="AX13" s="18">
        <v>17</v>
      </c>
      <c r="AY13" s="18">
        <v>18</v>
      </c>
      <c r="AZ13" s="18">
        <v>19</v>
      </c>
      <c r="BA13" s="18">
        <v>20</v>
      </c>
      <c r="BB13" s="18">
        <v>21</v>
      </c>
      <c r="BC13" s="18">
        <v>22</v>
      </c>
      <c r="BD13" s="18">
        <v>23</v>
      </c>
      <c r="BE13" s="18">
        <v>24</v>
      </c>
      <c r="BF13" s="18">
        <v>25</v>
      </c>
      <c r="BG13" s="18">
        <v>26</v>
      </c>
      <c r="BH13" s="18">
        <v>27</v>
      </c>
      <c r="BI13" s="18">
        <v>28</v>
      </c>
      <c r="BK13">
        <v>1</v>
      </c>
      <c r="BL13">
        <v>2</v>
      </c>
      <c r="BM13">
        <v>3</v>
      </c>
      <c r="BN13">
        <v>4</v>
      </c>
      <c r="BO13">
        <v>5</v>
      </c>
      <c r="BP13">
        <v>6</v>
      </c>
      <c r="BQ13">
        <v>7</v>
      </c>
      <c r="BR13">
        <v>8</v>
      </c>
      <c r="BS13">
        <v>9</v>
      </c>
      <c r="BT13">
        <v>10</v>
      </c>
      <c r="BU13">
        <v>11</v>
      </c>
      <c r="BV13">
        <v>12</v>
      </c>
      <c r="BW13">
        <v>13</v>
      </c>
      <c r="BX13">
        <v>14</v>
      </c>
      <c r="BY13">
        <v>15</v>
      </c>
      <c r="BZ13">
        <v>16</v>
      </c>
      <c r="CA13">
        <v>17</v>
      </c>
      <c r="CB13">
        <v>18</v>
      </c>
      <c r="CC13">
        <v>19</v>
      </c>
      <c r="CD13">
        <v>20</v>
      </c>
      <c r="CE13">
        <v>21</v>
      </c>
      <c r="CF13">
        <v>22</v>
      </c>
      <c r="CG13">
        <v>23</v>
      </c>
      <c r="CH13">
        <v>24</v>
      </c>
      <c r="CI13">
        <v>25</v>
      </c>
      <c r="CJ13">
        <v>26</v>
      </c>
      <c r="CK13">
        <v>27</v>
      </c>
      <c r="CL13">
        <v>28</v>
      </c>
      <c r="CM13">
        <v>29</v>
      </c>
      <c r="CN13">
        <v>30</v>
      </c>
      <c r="CO13">
        <v>31</v>
      </c>
      <c r="CP13" s="18">
        <v>1</v>
      </c>
      <c r="CQ13" s="18">
        <v>2</v>
      </c>
      <c r="CR13" s="18">
        <v>3</v>
      </c>
      <c r="CS13" s="18">
        <v>4</v>
      </c>
      <c r="CT13" s="18">
        <v>5</v>
      </c>
      <c r="CU13" s="18">
        <v>6</v>
      </c>
      <c r="CV13" s="18">
        <v>7</v>
      </c>
      <c r="CW13" s="18">
        <v>8</v>
      </c>
      <c r="CX13" s="18">
        <v>9</v>
      </c>
      <c r="CY13" s="18">
        <v>10</v>
      </c>
      <c r="CZ13" s="18">
        <v>11</v>
      </c>
      <c r="DA13" s="18">
        <v>12</v>
      </c>
      <c r="DB13" s="18">
        <v>13</v>
      </c>
      <c r="DC13" s="18">
        <v>14</v>
      </c>
      <c r="DD13" s="18">
        <v>15</v>
      </c>
      <c r="DE13" s="18">
        <v>16</v>
      </c>
      <c r="DF13" s="18">
        <v>17</v>
      </c>
      <c r="DG13" s="18">
        <v>18</v>
      </c>
      <c r="DH13" s="18">
        <v>19</v>
      </c>
      <c r="DI13" s="18">
        <v>20</v>
      </c>
      <c r="DJ13" s="18">
        <v>21</v>
      </c>
      <c r="DK13" s="18">
        <v>22</v>
      </c>
      <c r="DL13" s="18">
        <v>23</v>
      </c>
      <c r="DM13" s="18">
        <v>24</v>
      </c>
      <c r="DN13" s="18">
        <v>25</v>
      </c>
      <c r="DO13" s="18">
        <v>26</v>
      </c>
      <c r="DP13" s="18">
        <v>27</v>
      </c>
      <c r="DQ13" s="18">
        <v>28</v>
      </c>
      <c r="DR13" s="18">
        <v>29</v>
      </c>
      <c r="DS13" s="18">
        <v>30</v>
      </c>
      <c r="DT13">
        <v>1</v>
      </c>
      <c r="DU13">
        <v>2</v>
      </c>
      <c r="DV13">
        <v>3</v>
      </c>
      <c r="DW13">
        <v>4</v>
      </c>
      <c r="DX13">
        <v>5</v>
      </c>
      <c r="DY13">
        <v>6</v>
      </c>
      <c r="DZ13">
        <v>7</v>
      </c>
      <c r="EA13">
        <v>8</v>
      </c>
      <c r="EB13">
        <v>9</v>
      </c>
      <c r="EC13">
        <v>10</v>
      </c>
      <c r="ED13">
        <v>11</v>
      </c>
      <c r="EE13">
        <v>12</v>
      </c>
      <c r="EF13">
        <v>13</v>
      </c>
      <c r="EG13">
        <v>14</v>
      </c>
      <c r="EH13">
        <v>15</v>
      </c>
      <c r="EI13">
        <v>16</v>
      </c>
      <c r="EJ13">
        <v>17</v>
      </c>
      <c r="EK13">
        <v>18</v>
      </c>
      <c r="EL13">
        <v>19</v>
      </c>
      <c r="EM13">
        <v>20</v>
      </c>
      <c r="EN13">
        <v>21</v>
      </c>
      <c r="EO13">
        <v>22</v>
      </c>
      <c r="EP13">
        <v>23</v>
      </c>
      <c r="EQ13">
        <v>24</v>
      </c>
      <c r="ER13">
        <v>25</v>
      </c>
      <c r="ES13">
        <v>26</v>
      </c>
      <c r="ET13">
        <v>27</v>
      </c>
      <c r="EU13">
        <v>28</v>
      </c>
      <c r="EV13">
        <v>29</v>
      </c>
      <c r="EW13">
        <v>30</v>
      </c>
      <c r="EX13">
        <v>31</v>
      </c>
      <c r="EY13" s="18">
        <v>1</v>
      </c>
      <c r="EZ13" s="18">
        <v>2</v>
      </c>
      <c r="FA13" s="18">
        <v>3</v>
      </c>
      <c r="FB13" s="18">
        <v>4</v>
      </c>
      <c r="FC13" s="18">
        <v>5</v>
      </c>
      <c r="FD13" s="18">
        <v>6</v>
      </c>
      <c r="FE13" s="18">
        <v>7</v>
      </c>
      <c r="FF13" s="18">
        <v>8</v>
      </c>
      <c r="FG13" s="18">
        <v>9</v>
      </c>
      <c r="FH13" s="18">
        <v>10</v>
      </c>
      <c r="FI13" s="18">
        <v>11</v>
      </c>
      <c r="FJ13" s="18">
        <v>12</v>
      </c>
      <c r="FK13" s="18">
        <v>13</v>
      </c>
      <c r="FL13" s="18">
        <v>14</v>
      </c>
      <c r="FM13" s="18">
        <v>15</v>
      </c>
      <c r="FN13" s="18">
        <v>16</v>
      </c>
      <c r="FO13" s="18">
        <v>17</v>
      </c>
      <c r="FP13" s="18">
        <v>18</v>
      </c>
      <c r="FQ13" s="18">
        <v>19</v>
      </c>
      <c r="FR13" s="18">
        <v>20</v>
      </c>
      <c r="FS13" s="18">
        <v>21</v>
      </c>
      <c r="FT13" s="18">
        <v>22</v>
      </c>
      <c r="FU13" s="18">
        <v>23</v>
      </c>
      <c r="FV13" s="18">
        <v>24</v>
      </c>
      <c r="FW13" s="18">
        <v>25</v>
      </c>
      <c r="FX13" s="18">
        <v>26</v>
      </c>
      <c r="FY13" s="18">
        <v>27</v>
      </c>
      <c r="FZ13" s="18">
        <v>28</v>
      </c>
      <c r="GA13" s="18">
        <v>29</v>
      </c>
      <c r="GB13" s="18">
        <v>30</v>
      </c>
      <c r="GC13">
        <v>1</v>
      </c>
      <c r="GD13">
        <v>2</v>
      </c>
      <c r="GE13">
        <v>3</v>
      </c>
      <c r="GF13">
        <v>4</v>
      </c>
      <c r="GG13">
        <v>5</v>
      </c>
      <c r="GH13">
        <v>6</v>
      </c>
      <c r="GI13">
        <v>7</v>
      </c>
      <c r="GJ13">
        <v>8</v>
      </c>
      <c r="GK13">
        <v>9</v>
      </c>
      <c r="GL13">
        <v>10</v>
      </c>
      <c r="GM13">
        <v>11</v>
      </c>
      <c r="GN13">
        <v>12</v>
      </c>
      <c r="GO13">
        <v>13</v>
      </c>
      <c r="GP13">
        <v>14</v>
      </c>
      <c r="GQ13">
        <v>15</v>
      </c>
      <c r="GR13">
        <v>16</v>
      </c>
      <c r="GS13">
        <v>17</v>
      </c>
      <c r="GT13">
        <v>18</v>
      </c>
      <c r="GU13">
        <v>19</v>
      </c>
      <c r="GV13">
        <v>20</v>
      </c>
      <c r="GW13">
        <v>21</v>
      </c>
      <c r="GX13">
        <v>22</v>
      </c>
      <c r="GY13">
        <v>23</v>
      </c>
      <c r="GZ13">
        <v>24</v>
      </c>
      <c r="HA13">
        <v>25</v>
      </c>
      <c r="HB13">
        <v>26</v>
      </c>
      <c r="HC13">
        <v>27</v>
      </c>
      <c r="HD13">
        <v>28</v>
      </c>
      <c r="HE13">
        <v>29</v>
      </c>
      <c r="HF13">
        <v>30</v>
      </c>
      <c r="HG13">
        <v>31</v>
      </c>
      <c r="HH13" s="18">
        <v>1</v>
      </c>
      <c r="HI13" s="18">
        <v>2</v>
      </c>
      <c r="HJ13" s="18">
        <v>3</v>
      </c>
      <c r="HK13" s="18">
        <v>4</v>
      </c>
      <c r="HL13" s="18">
        <v>5</v>
      </c>
      <c r="HM13" s="18">
        <v>6</v>
      </c>
      <c r="HN13" s="18">
        <v>7</v>
      </c>
      <c r="HO13" s="18">
        <v>8</v>
      </c>
      <c r="HP13" s="18">
        <v>9</v>
      </c>
      <c r="HQ13" s="18">
        <v>10</v>
      </c>
      <c r="HR13" s="18">
        <v>11</v>
      </c>
      <c r="HS13" s="18">
        <v>12</v>
      </c>
      <c r="HT13" s="70">
        <v>13</v>
      </c>
      <c r="HU13" s="70">
        <v>14</v>
      </c>
      <c r="HV13" s="70">
        <v>15</v>
      </c>
      <c r="HW13" s="18">
        <v>16</v>
      </c>
      <c r="HX13" s="18">
        <v>17</v>
      </c>
      <c r="HY13" s="18">
        <v>18</v>
      </c>
      <c r="HZ13" s="18">
        <v>19</v>
      </c>
      <c r="IA13" s="18">
        <v>20</v>
      </c>
      <c r="IB13" s="18">
        <v>21</v>
      </c>
      <c r="IC13" s="18">
        <v>22</v>
      </c>
      <c r="ID13" s="18">
        <v>23</v>
      </c>
      <c r="IE13" s="18">
        <v>24</v>
      </c>
      <c r="IF13" s="18">
        <v>25</v>
      </c>
      <c r="IG13" s="18">
        <v>26</v>
      </c>
      <c r="IH13" s="18">
        <v>27</v>
      </c>
      <c r="II13" s="18">
        <v>28</v>
      </c>
      <c r="IJ13" s="18">
        <v>29</v>
      </c>
      <c r="IK13" s="18">
        <v>30</v>
      </c>
      <c r="IL13" s="18">
        <v>31</v>
      </c>
      <c r="IM13">
        <v>1</v>
      </c>
      <c r="IN13">
        <v>2</v>
      </c>
      <c r="IO13">
        <v>3</v>
      </c>
      <c r="IP13">
        <v>4</v>
      </c>
      <c r="IQ13">
        <v>5</v>
      </c>
      <c r="IR13">
        <v>6</v>
      </c>
      <c r="IS13">
        <v>7</v>
      </c>
      <c r="IT13">
        <v>8</v>
      </c>
      <c r="IU13">
        <v>9</v>
      </c>
      <c r="IV13">
        <v>10</v>
      </c>
      <c r="IW13">
        <v>11</v>
      </c>
      <c r="IX13">
        <v>12</v>
      </c>
      <c r="IY13">
        <v>13</v>
      </c>
      <c r="IZ13">
        <v>14</v>
      </c>
      <c r="JA13">
        <v>15</v>
      </c>
      <c r="JB13">
        <v>16</v>
      </c>
      <c r="JC13">
        <v>17</v>
      </c>
      <c r="JD13">
        <v>18</v>
      </c>
      <c r="JE13">
        <v>19</v>
      </c>
      <c r="JF13">
        <v>20</v>
      </c>
      <c r="JG13">
        <v>21</v>
      </c>
      <c r="JH13">
        <v>22</v>
      </c>
      <c r="JI13">
        <v>23</v>
      </c>
      <c r="JJ13">
        <v>24</v>
      </c>
      <c r="JK13">
        <v>25</v>
      </c>
      <c r="JL13">
        <v>26</v>
      </c>
      <c r="JM13">
        <v>27</v>
      </c>
      <c r="JN13">
        <v>28</v>
      </c>
      <c r="JO13">
        <v>29</v>
      </c>
      <c r="JP13">
        <v>30</v>
      </c>
      <c r="JQ13" s="18">
        <v>1</v>
      </c>
      <c r="JR13" s="18">
        <v>2</v>
      </c>
      <c r="JS13" s="18">
        <v>3</v>
      </c>
      <c r="JT13" s="18">
        <v>4</v>
      </c>
      <c r="JU13" s="18">
        <v>5</v>
      </c>
      <c r="JV13" s="18">
        <v>6</v>
      </c>
      <c r="JW13" s="18">
        <v>7</v>
      </c>
      <c r="JX13" s="18">
        <v>8</v>
      </c>
      <c r="JY13" s="18">
        <v>9</v>
      </c>
      <c r="JZ13" s="18">
        <v>10</v>
      </c>
      <c r="KA13" s="18">
        <v>11</v>
      </c>
      <c r="KB13" s="18">
        <v>12</v>
      </c>
      <c r="KC13" s="18">
        <v>13</v>
      </c>
      <c r="KD13" s="18">
        <v>14</v>
      </c>
      <c r="KE13" s="18">
        <v>15</v>
      </c>
      <c r="KF13" s="18">
        <v>16</v>
      </c>
      <c r="KG13" s="18">
        <v>17</v>
      </c>
      <c r="KH13" s="18">
        <v>18</v>
      </c>
      <c r="KI13" s="18">
        <v>19</v>
      </c>
      <c r="KJ13" s="18">
        <v>20</v>
      </c>
      <c r="KK13" s="18">
        <v>21</v>
      </c>
      <c r="KL13" s="18">
        <v>22</v>
      </c>
      <c r="KM13" s="18">
        <v>23</v>
      </c>
      <c r="KN13" s="18">
        <v>24</v>
      </c>
      <c r="KO13" s="18">
        <v>25</v>
      </c>
      <c r="KP13" s="18">
        <v>26</v>
      </c>
      <c r="KQ13" s="18">
        <v>27</v>
      </c>
      <c r="KR13" s="18">
        <v>28</v>
      </c>
      <c r="KS13" s="18">
        <v>29</v>
      </c>
      <c r="KT13" s="18">
        <v>30</v>
      </c>
      <c r="KU13" s="18">
        <v>31</v>
      </c>
      <c r="KV13">
        <v>1</v>
      </c>
      <c r="KW13">
        <v>2</v>
      </c>
      <c r="KX13">
        <v>3</v>
      </c>
      <c r="KY13">
        <v>4</v>
      </c>
      <c r="KZ13">
        <v>5</v>
      </c>
      <c r="LA13">
        <v>6</v>
      </c>
      <c r="LB13">
        <v>7</v>
      </c>
      <c r="LC13">
        <v>8</v>
      </c>
      <c r="LD13">
        <v>9</v>
      </c>
      <c r="LE13">
        <v>10</v>
      </c>
      <c r="LF13">
        <v>11</v>
      </c>
      <c r="LG13">
        <v>12</v>
      </c>
      <c r="LH13">
        <v>13</v>
      </c>
      <c r="LI13">
        <v>14</v>
      </c>
      <c r="LJ13">
        <v>15</v>
      </c>
      <c r="LK13">
        <v>16</v>
      </c>
      <c r="LL13">
        <v>17</v>
      </c>
      <c r="LM13">
        <v>18</v>
      </c>
      <c r="LN13">
        <v>19</v>
      </c>
      <c r="LO13">
        <v>20</v>
      </c>
      <c r="LP13">
        <v>21</v>
      </c>
      <c r="LQ13">
        <v>22</v>
      </c>
      <c r="LR13">
        <v>23</v>
      </c>
      <c r="LS13">
        <v>24</v>
      </c>
      <c r="LT13">
        <v>25</v>
      </c>
      <c r="LU13">
        <v>26</v>
      </c>
      <c r="LV13">
        <v>27</v>
      </c>
      <c r="LW13">
        <v>28</v>
      </c>
      <c r="LX13" s="1">
        <v>29</v>
      </c>
      <c r="LY13" s="1">
        <v>30</v>
      </c>
      <c r="LZ13" s="18">
        <v>1</v>
      </c>
      <c r="MA13" s="18">
        <v>2</v>
      </c>
      <c r="MB13" s="18">
        <v>3</v>
      </c>
      <c r="MC13" s="18">
        <v>4</v>
      </c>
      <c r="MD13" s="18">
        <v>5</v>
      </c>
      <c r="ME13" s="18">
        <v>6</v>
      </c>
      <c r="MF13" s="18">
        <v>7</v>
      </c>
      <c r="MG13" s="18">
        <v>8</v>
      </c>
      <c r="MH13" s="18">
        <v>9</v>
      </c>
      <c r="MI13" s="18">
        <v>10</v>
      </c>
      <c r="MJ13" s="18">
        <v>11</v>
      </c>
      <c r="MK13" s="18">
        <v>12</v>
      </c>
      <c r="ML13" s="18">
        <v>13</v>
      </c>
      <c r="MM13" s="18">
        <v>14</v>
      </c>
      <c r="MN13" s="18">
        <v>15</v>
      </c>
      <c r="MO13" s="18">
        <v>16</v>
      </c>
      <c r="MP13" s="18">
        <v>17</v>
      </c>
      <c r="MQ13" s="18">
        <v>18</v>
      </c>
      <c r="MR13" s="18">
        <v>19</v>
      </c>
      <c r="MS13" s="18">
        <v>20</v>
      </c>
      <c r="MT13" s="18">
        <v>21</v>
      </c>
      <c r="MU13" s="18">
        <v>22</v>
      </c>
      <c r="MV13" s="21">
        <v>23</v>
      </c>
      <c r="MW13" s="18">
        <v>24</v>
      </c>
      <c r="MX13" s="18">
        <v>25</v>
      </c>
      <c r="MY13" s="18">
        <v>26</v>
      </c>
      <c r="MZ13" s="18">
        <v>27</v>
      </c>
      <c r="NA13" s="18">
        <v>28</v>
      </c>
      <c r="NB13" s="70">
        <v>29</v>
      </c>
      <c r="NC13" s="70">
        <v>30</v>
      </c>
      <c r="ND13" s="71">
        <v>31</v>
      </c>
      <c r="NE13" s="70">
        <v>1</v>
      </c>
      <c r="NF13" s="70">
        <v>2</v>
      </c>
      <c r="NG13" s="70">
        <v>3</v>
      </c>
      <c r="NH13" s="18">
        <v>4</v>
      </c>
      <c r="NI13" s="18">
        <v>5</v>
      </c>
      <c r="NJ13" s="18">
        <v>6</v>
      </c>
      <c r="NK13" s="18">
        <v>7</v>
      </c>
      <c r="NL13" s="18">
        <v>8</v>
      </c>
      <c r="NM13" s="18">
        <v>9</v>
      </c>
      <c r="NN13" s="18">
        <v>10</v>
      </c>
      <c r="NO13" s="18">
        <v>11</v>
      </c>
      <c r="NP13" s="18">
        <v>12</v>
      </c>
      <c r="NQ13" s="18">
        <v>13</v>
      </c>
      <c r="NR13" s="18">
        <v>14</v>
      </c>
      <c r="NS13" s="18">
        <v>15</v>
      </c>
      <c r="NT13" s="18">
        <v>16</v>
      </c>
      <c r="NU13" s="18">
        <v>17</v>
      </c>
      <c r="NV13" s="18">
        <v>18</v>
      </c>
      <c r="NW13" s="18">
        <v>19</v>
      </c>
      <c r="NX13" s="18">
        <v>20</v>
      </c>
      <c r="NY13" s="18">
        <v>21</v>
      </c>
      <c r="NZ13" s="18">
        <v>22</v>
      </c>
      <c r="OA13" s="21">
        <v>23</v>
      </c>
      <c r="OB13" s="18">
        <v>24</v>
      </c>
      <c r="OC13" s="18">
        <v>25</v>
      </c>
      <c r="OD13" s="18">
        <v>26</v>
      </c>
      <c r="OE13" s="18">
        <v>27</v>
      </c>
      <c r="OF13" s="18">
        <v>28</v>
      </c>
      <c r="OG13" s="18">
        <v>29</v>
      </c>
      <c r="OH13" s="18">
        <v>30</v>
      </c>
      <c r="OI13" s="18">
        <v>31</v>
      </c>
      <c r="OJ13">
        <v>1</v>
      </c>
      <c r="OK13">
        <v>2</v>
      </c>
      <c r="OL13">
        <v>3</v>
      </c>
      <c r="OM13">
        <v>4</v>
      </c>
      <c r="ON13">
        <v>5</v>
      </c>
      <c r="OO13">
        <v>6</v>
      </c>
      <c r="OP13">
        <v>7</v>
      </c>
      <c r="OQ13">
        <v>8</v>
      </c>
      <c r="OR13">
        <v>9</v>
      </c>
      <c r="OS13">
        <v>10</v>
      </c>
      <c r="OT13">
        <v>11</v>
      </c>
      <c r="OU13">
        <v>12</v>
      </c>
      <c r="OV13">
        <v>13</v>
      </c>
      <c r="OW13">
        <v>14</v>
      </c>
      <c r="OX13">
        <v>15</v>
      </c>
      <c r="OY13">
        <v>16</v>
      </c>
      <c r="OZ13">
        <v>17</v>
      </c>
      <c r="PA13">
        <v>18</v>
      </c>
      <c r="PB13">
        <v>19</v>
      </c>
      <c r="PC13">
        <v>20</v>
      </c>
      <c r="PD13">
        <v>21</v>
      </c>
      <c r="PE13">
        <v>22</v>
      </c>
      <c r="PF13">
        <v>23</v>
      </c>
      <c r="PG13">
        <v>24</v>
      </c>
      <c r="PH13">
        <v>25</v>
      </c>
      <c r="PI13">
        <v>26</v>
      </c>
      <c r="PJ13">
        <v>27</v>
      </c>
      <c r="PK13">
        <v>28</v>
      </c>
      <c r="PM13" s="18">
        <v>1</v>
      </c>
      <c r="PN13" s="18">
        <v>2</v>
      </c>
      <c r="PO13" s="18">
        <v>3</v>
      </c>
      <c r="PP13" s="18">
        <v>4</v>
      </c>
      <c r="PQ13" s="18">
        <v>5</v>
      </c>
      <c r="PR13" s="18">
        <v>6</v>
      </c>
      <c r="PS13" s="18">
        <v>7</v>
      </c>
      <c r="PT13" s="18">
        <v>8</v>
      </c>
      <c r="PU13" s="18">
        <v>9</v>
      </c>
      <c r="PV13" s="18">
        <v>10</v>
      </c>
      <c r="PW13" s="18">
        <v>11</v>
      </c>
      <c r="PX13" s="18">
        <v>12</v>
      </c>
      <c r="PY13" s="18">
        <v>13</v>
      </c>
      <c r="PZ13" s="18">
        <v>14</v>
      </c>
      <c r="QA13" s="18">
        <v>15</v>
      </c>
      <c r="QB13" s="18">
        <v>16</v>
      </c>
      <c r="QC13" s="18">
        <v>17</v>
      </c>
      <c r="QD13" s="18">
        <v>18</v>
      </c>
      <c r="QE13" s="18">
        <v>19</v>
      </c>
      <c r="QF13" s="18">
        <v>20</v>
      </c>
      <c r="QG13" s="18">
        <v>21</v>
      </c>
      <c r="QH13" s="18">
        <v>22</v>
      </c>
      <c r="QI13" s="18">
        <v>23</v>
      </c>
      <c r="QJ13" s="18">
        <v>24</v>
      </c>
      <c r="QK13" s="18">
        <v>25</v>
      </c>
      <c r="QL13" s="18">
        <v>26</v>
      </c>
      <c r="QM13" s="18">
        <v>27</v>
      </c>
      <c r="QN13" s="18">
        <v>28</v>
      </c>
      <c r="QO13" s="18">
        <v>29</v>
      </c>
      <c r="QP13" s="18">
        <v>30</v>
      </c>
      <c r="QQ13" s="18">
        <v>31</v>
      </c>
      <c r="QS13" s="181"/>
      <c r="QT13" s="16">
        <v>9</v>
      </c>
      <c r="QV13" s="18"/>
      <c r="QX13" s="18"/>
      <c r="QZ13" s="18"/>
      <c r="RB13" s="18"/>
      <c r="RD13" s="18"/>
      <c r="RF13" s="18">
        <v>1</v>
      </c>
      <c r="RG13" s="18">
        <v>2</v>
      </c>
      <c r="RH13" s="18">
        <v>3</v>
      </c>
      <c r="RI13" s="18">
        <v>4</v>
      </c>
      <c r="RJ13" s="18">
        <v>5</v>
      </c>
      <c r="RK13" s="18">
        <v>6</v>
      </c>
      <c r="RL13" s="18">
        <v>7</v>
      </c>
      <c r="RM13" s="18">
        <v>8</v>
      </c>
      <c r="RN13" s="18">
        <v>9</v>
      </c>
      <c r="RO13" s="18">
        <v>10</v>
      </c>
      <c r="RP13" s="18">
        <v>11</v>
      </c>
      <c r="RQ13" s="18">
        <v>12</v>
      </c>
      <c r="RR13" s="18">
        <v>13</v>
      </c>
      <c r="RS13" s="18">
        <v>14</v>
      </c>
      <c r="RT13" s="18">
        <v>15</v>
      </c>
      <c r="RU13" s="18">
        <v>16</v>
      </c>
      <c r="RV13" s="18">
        <v>17</v>
      </c>
      <c r="RW13" s="18">
        <v>18</v>
      </c>
      <c r="RX13" s="18">
        <v>19</v>
      </c>
      <c r="RY13" s="18">
        <v>20</v>
      </c>
      <c r="RZ13" s="18">
        <v>21</v>
      </c>
      <c r="SA13" s="18">
        <v>22</v>
      </c>
      <c r="SB13" s="18">
        <v>23</v>
      </c>
      <c r="SC13" s="18">
        <v>24</v>
      </c>
      <c r="SD13" s="18">
        <v>25</v>
      </c>
      <c r="SE13" s="18">
        <v>26</v>
      </c>
      <c r="SF13" s="18">
        <v>27</v>
      </c>
      <c r="SG13" s="18">
        <v>28</v>
      </c>
      <c r="SH13" s="18">
        <v>0</v>
      </c>
    </row>
    <row r="14" spans="1:503" ht="15" customHeight="1">
      <c r="A14" s="17"/>
      <c r="B14" s="16">
        <v>10</v>
      </c>
      <c r="C14" s="15" t="s">
        <v>35</v>
      </c>
      <c r="D14" t="s">
        <v>2</v>
      </c>
      <c r="E14" t="s">
        <v>0</v>
      </c>
      <c r="F14" t="s">
        <v>3</v>
      </c>
      <c r="G14" t="s">
        <v>4</v>
      </c>
      <c r="H14" t="s">
        <v>5</v>
      </c>
      <c r="I14" t="s">
        <v>6</v>
      </c>
      <c r="J14" t="s">
        <v>7</v>
      </c>
      <c r="K14" t="s">
        <v>2</v>
      </c>
      <c r="L14" s="15" t="s">
        <v>54</v>
      </c>
      <c r="M14" t="s">
        <v>3</v>
      </c>
      <c r="N14" t="s">
        <v>4</v>
      </c>
      <c r="O14" t="s">
        <v>5</v>
      </c>
      <c r="P14" t="s">
        <v>6</v>
      </c>
      <c r="Q14" t="s">
        <v>7</v>
      </c>
      <c r="R14" t="s">
        <v>2</v>
      </c>
      <c r="S14" t="s">
        <v>0</v>
      </c>
      <c r="T14" t="s">
        <v>3</v>
      </c>
      <c r="U14" t="s">
        <v>4</v>
      </c>
      <c r="V14" t="s">
        <v>5</v>
      </c>
      <c r="W14" t="s">
        <v>6</v>
      </c>
      <c r="X14" t="s">
        <v>7</v>
      </c>
      <c r="Y14" t="s">
        <v>2</v>
      </c>
      <c r="Z14" t="s">
        <v>0</v>
      </c>
      <c r="AA14" t="s">
        <v>3</v>
      </c>
      <c r="AB14" t="s">
        <v>4</v>
      </c>
      <c r="AC14" t="s">
        <v>5</v>
      </c>
      <c r="AD14" t="s">
        <v>6</v>
      </c>
      <c r="AE14" t="s">
        <v>7</v>
      </c>
      <c r="AF14" t="s">
        <v>2</v>
      </c>
      <c r="AG14" t="s">
        <v>0</v>
      </c>
      <c r="AH14" s="18" t="s">
        <v>3</v>
      </c>
      <c r="AI14" s="18" t="s">
        <v>4</v>
      </c>
      <c r="AJ14" s="18" t="s">
        <v>5</v>
      </c>
      <c r="AK14" s="18" t="s">
        <v>6</v>
      </c>
      <c r="AL14" s="18" t="s">
        <v>7</v>
      </c>
      <c r="AM14" s="18" t="s">
        <v>2</v>
      </c>
      <c r="AN14" s="18" t="s">
        <v>0</v>
      </c>
      <c r="AO14" s="18" t="s">
        <v>3</v>
      </c>
      <c r="AP14" s="18" t="s">
        <v>4</v>
      </c>
      <c r="AQ14" s="18" t="s">
        <v>5</v>
      </c>
      <c r="AR14" s="21" t="s">
        <v>58</v>
      </c>
      <c r="AS14" s="18" t="s">
        <v>7</v>
      </c>
      <c r="AT14" s="18" t="s">
        <v>2</v>
      </c>
      <c r="AU14" s="18" t="s">
        <v>0</v>
      </c>
      <c r="AV14" s="18" t="s">
        <v>3</v>
      </c>
      <c r="AW14" s="18" t="s">
        <v>4</v>
      </c>
      <c r="AX14" s="18" t="s">
        <v>5</v>
      </c>
      <c r="AY14" s="18" t="s">
        <v>6</v>
      </c>
      <c r="AZ14" s="18" t="s">
        <v>7</v>
      </c>
      <c r="BA14" s="18" t="s">
        <v>2</v>
      </c>
      <c r="BB14" s="18" t="s">
        <v>0</v>
      </c>
      <c r="BC14" s="18" t="s">
        <v>3</v>
      </c>
      <c r="BD14" s="18" t="s">
        <v>4</v>
      </c>
      <c r="BE14" s="18" t="s">
        <v>5</v>
      </c>
      <c r="BF14" s="18" t="s">
        <v>6</v>
      </c>
      <c r="BG14" s="18" t="s">
        <v>7</v>
      </c>
      <c r="BH14" s="18" t="s">
        <v>2</v>
      </c>
      <c r="BI14" s="18" t="s">
        <v>0</v>
      </c>
      <c r="BK14" t="s">
        <v>3</v>
      </c>
      <c r="BL14" t="s">
        <v>4</v>
      </c>
      <c r="BM14" t="s">
        <v>5</v>
      </c>
      <c r="BN14" t="s">
        <v>6</v>
      </c>
      <c r="BO14" t="s">
        <v>7</v>
      </c>
      <c r="BP14" t="s">
        <v>2</v>
      </c>
      <c r="BQ14" t="s">
        <v>0</v>
      </c>
      <c r="BR14" t="s">
        <v>3</v>
      </c>
      <c r="BS14" t="s">
        <v>4</v>
      </c>
      <c r="BT14" t="s">
        <v>5</v>
      </c>
      <c r="BU14" t="s">
        <v>6</v>
      </c>
      <c r="BV14" t="s">
        <v>7</v>
      </c>
      <c r="BW14" t="s">
        <v>2</v>
      </c>
      <c r="BX14" t="s">
        <v>0</v>
      </c>
      <c r="BY14" t="s">
        <v>3</v>
      </c>
      <c r="BZ14" t="s">
        <v>4</v>
      </c>
      <c r="CA14" t="s">
        <v>5</v>
      </c>
      <c r="CB14" t="s">
        <v>6</v>
      </c>
      <c r="CC14" t="s">
        <v>7</v>
      </c>
      <c r="CD14" t="s">
        <v>2</v>
      </c>
      <c r="CE14" s="15" t="s">
        <v>54</v>
      </c>
      <c r="CF14" t="s">
        <v>3</v>
      </c>
      <c r="CG14" t="s">
        <v>4</v>
      </c>
      <c r="CH14" t="s">
        <v>5</v>
      </c>
      <c r="CI14" t="s">
        <v>6</v>
      </c>
      <c r="CJ14" t="s">
        <v>7</v>
      </c>
      <c r="CK14" t="s">
        <v>2</v>
      </c>
      <c r="CL14" t="s">
        <v>0</v>
      </c>
      <c r="CM14" t="s">
        <v>3</v>
      </c>
      <c r="CN14" t="s">
        <v>4</v>
      </c>
      <c r="CO14" t="s">
        <v>5</v>
      </c>
      <c r="CP14" s="18" t="s">
        <v>6</v>
      </c>
      <c r="CQ14" s="18" t="s">
        <v>7</v>
      </c>
      <c r="CR14" s="18" t="s">
        <v>2</v>
      </c>
      <c r="CS14" s="18" t="s">
        <v>0</v>
      </c>
      <c r="CT14" s="18" t="s">
        <v>3</v>
      </c>
      <c r="CU14" s="18" t="s">
        <v>4</v>
      </c>
      <c r="CV14" s="18" t="s">
        <v>5</v>
      </c>
      <c r="CW14" s="18" t="s">
        <v>6</v>
      </c>
      <c r="CX14" s="18" t="s">
        <v>7</v>
      </c>
      <c r="CY14" s="18" t="s">
        <v>2</v>
      </c>
      <c r="CZ14" s="18" t="s">
        <v>0</v>
      </c>
      <c r="DA14" s="18" t="s">
        <v>3</v>
      </c>
      <c r="DB14" s="18" t="s">
        <v>4</v>
      </c>
      <c r="DC14" s="18" t="s">
        <v>5</v>
      </c>
      <c r="DD14" s="18" t="s">
        <v>6</v>
      </c>
      <c r="DE14" s="18" t="s">
        <v>7</v>
      </c>
      <c r="DF14" s="18" t="s">
        <v>2</v>
      </c>
      <c r="DG14" s="18" t="s">
        <v>0</v>
      </c>
      <c r="DH14" s="18" t="s">
        <v>3</v>
      </c>
      <c r="DI14" s="18" t="s">
        <v>4</v>
      </c>
      <c r="DJ14" s="18" t="s">
        <v>5</v>
      </c>
      <c r="DK14" s="18" t="s">
        <v>6</v>
      </c>
      <c r="DL14" s="18" t="s">
        <v>7</v>
      </c>
      <c r="DM14" s="18" t="s">
        <v>2</v>
      </c>
      <c r="DN14" s="18" t="s">
        <v>0</v>
      </c>
      <c r="DO14" s="18" t="s">
        <v>3</v>
      </c>
      <c r="DP14" s="18" t="s">
        <v>4</v>
      </c>
      <c r="DQ14" s="18" t="s">
        <v>5</v>
      </c>
      <c r="DR14" s="21" t="s">
        <v>58</v>
      </c>
      <c r="DS14" s="18" t="s">
        <v>7</v>
      </c>
      <c r="DT14" t="s">
        <v>2</v>
      </c>
      <c r="DU14" t="s">
        <v>0</v>
      </c>
      <c r="DV14" s="15" t="s">
        <v>55</v>
      </c>
      <c r="DW14" s="76" t="s">
        <v>56</v>
      </c>
      <c r="DX14" s="76" t="s">
        <v>57</v>
      </c>
      <c r="DY14" t="s">
        <v>6</v>
      </c>
      <c r="DZ14" t="s">
        <v>7</v>
      </c>
      <c r="EA14" t="s">
        <v>2</v>
      </c>
      <c r="EB14" t="s">
        <v>0</v>
      </c>
      <c r="EC14" t="s">
        <v>3</v>
      </c>
      <c r="ED14" t="s">
        <v>4</v>
      </c>
      <c r="EE14" t="s">
        <v>5</v>
      </c>
      <c r="EF14" t="s">
        <v>6</v>
      </c>
      <c r="EG14" t="s">
        <v>7</v>
      </c>
      <c r="EH14" t="s">
        <v>2</v>
      </c>
      <c r="EI14" t="s">
        <v>0</v>
      </c>
      <c r="EJ14" t="s">
        <v>3</v>
      </c>
      <c r="EK14" t="s">
        <v>4</v>
      </c>
      <c r="EL14" t="s">
        <v>5</v>
      </c>
      <c r="EM14" t="s">
        <v>6</v>
      </c>
      <c r="EN14" t="s">
        <v>7</v>
      </c>
      <c r="EO14" t="s">
        <v>2</v>
      </c>
      <c r="EP14" t="s">
        <v>0</v>
      </c>
      <c r="EQ14" t="s">
        <v>3</v>
      </c>
      <c r="ER14" t="s">
        <v>4</v>
      </c>
      <c r="ES14" t="s">
        <v>5</v>
      </c>
      <c r="ET14" t="s">
        <v>6</v>
      </c>
      <c r="EU14" t="s">
        <v>7</v>
      </c>
      <c r="EV14" t="s">
        <v>2</v>
      </c>
      <c r="EW14" t="s">
        <v>0</v>
      </c>
      <c r="EX14" t="s">
        <v>3</v>
      </c>
      <c r="EY14" s="18" t="s">
        <v>4</v>
      </c>
      <c r="EZ14" s="18" t="s">
        <v>5</v>
      </c>
      <c r="FA14" s="18" t="s">
        <v>6</v>
      </c>
      <c r="FB14" s="18" t="s">
        <v>7</v>
      </c>
      <c r="FC14" s="18" t="s">
        <v>2</v>
      </c>
      <c r="FD14" s="18" t="s">
        <v>0</v>
      </c>
      <c r="FE14" s="18" t="s">
        <v>3</v>
      </c>
      <c r="FF14" s="18" t="s">
        <v>4</v>
      </c>
      <c r="FG14" s="18" t="s">
        <v>5</v>
      </c>
      <c r="FH14" s="18" t="s">
        <v>6</v>
      </c>
      <c r="FI14" s="18" t="s">
        <v>7</v>
      </c>
      <c r="FJ14" s="18" t="s">
        <v>2</v>
      </c>
      <c r="FK14" s="18" t="s">
        <v>0</v>
      </c>
      <c r="FL14" s="18" t="s">
        <v>3</v>
      </c>
      <c r="FM14" s="18" t="s">
        <v>4</v>
      </c>
      <c r="FN14" s="18" t="s">
        <v>5</v>
      </c>
      <c r="FO14" s="18" t="s">
        <v>6</v>
      </c>
      <c r="FP14" s="18" t="s">
        <v>7</v>
      </c>
      <c r="FQ14" s="18" t="s">
        <v>2</v>
      </c>
      <c r="FR14" s="18" t="s">
        <v>0</v>
      </c>
      <c r="FS14" s="18" t="s">
        <v>3</v>
      </c>
      <c r="FT14" s="18" t="s">
        <v>4</v>
      </c>
      <c r="FU14" s="18" t="s">
        <v>5</v>
      </c>
      <c r="FV14" s="18" t="s">
        <v>6</v>
      </c>
      <c r="FW14" s="18" t="s">
        <v>7</v>
      </c>
      <c r="FX14" s="18" t="s">
        <v>2</v>
      </c>
      <c r="FY14" s="18" t="s">
        <v>0</v>
      </c>
      <c r="FZ14" s="18" t="s">
        <v>3</v>
      </c>
      <c r="GA14" s="18" t="s">
        <v>4</v>
      </c>
      <c r="GB14" s="18" t="s">
        <v>5</v>
      </c>
      <c r="GC14" t="s">
        <v>6</v>
      </c>
      <c r="GD14" t="s">
        <v>7</v>
      </c>
      <c r="GE14" t="s">
        <v>2</v>
      </c>
      <c r="GF14" t="s">
        <v>0</v>
      </c>
      <c r="GG14" t="s">
        <v>3</v>
      </c>
      <c r="GH14" t="s">
        <v>4</v>
      </c>
      <c r="GI14" t="s">
        <v>5</v>
      </c>
      <c r="GJ14" t="s">
        <v>6</v>
      </c>
      <c r="GK14" t="s">
        <v>7</v>
      </c>
      <c r="GL14" t="s">
        <v>2</v>
      </c>
      <c r="GM14" t="s">
        <v>0</v>
      </c>
      <c r="GN14" t="s">
        <v>3</v>
      </c>
      <c r="GO14" t="s">
        <v>4</v>
      </c>
      <c r="GP14" t="s">
        <v>5</v>
      </c>
      <c r="GQ14" t="s">
        <v>6</v>
      </c>
      <c r="GR14" t="s">
        <v>7</v>
      </c>
      <c r="GS14" t="s">
        <v>2</v>
      </c>
      <c r="GT14" s="15" t="s">
        <v>54</v>
      </c>
      <c r="GU14" t="s">
        <v>3</v>
      </c>
      <c r="GV14" t="s">
        <v>4</v>
      </c>
      <c r="GW14" t="s">
        <v>5</v>
      </c>
      <c r="GX14" t="s">
        <v>6</v>
      </c>
      <c r="GY14" t="s">
        <v>7</v>
      </c>
      <c r="GZ14" t="s">
        <v>2</v>
      </c>
      <c r="HA14" t="s">
        <v>0</v>
      </c>
      <c r="HB14" t="s">
        <v>3</v>
      </c>
      <c r="HC14" t="s">
        <v>4</v>
      </c>
      <c r="HD14" t="s">
        <v>5</v>
      </c>
      <c r="HE14" t="s">
        <v>6</v>
      </c>
      <c r="HF14" t="s">
        <v>7</v>
      </c>
      <c r="HG14" t="s">
        <v>2</v>
      </c>
      <c r="HH14" s="18" t="s">
        <v>0</v>
      </c>
      <c r="HI14" s="18" t="s">
        <v>3</v>
      </c>
      <c r="HJ14" s="18" t="s">
        <v>4</v>
      </c>
      <c r="HK14" s="18" t="s">
        <v>5</v>
      </c>
      <c r="HL14" s="18" t="s">
        <v>6</v>
      </c>
      <c r="HM14" s="18" t="s">
        <v>7</v>
      </c>
      <c r="HN14" s="18" t="s">
        <v>2</v>
      </c>
      <c r="HO14" s="18" t="s">
        <v>0</v>
      </c>
      <c r="HP14" s="18" t="s">
        <v>3</v>
      </c>
      <c r="HQ14" s="18" t="s">
        <v>4</v>
      </c>
      <c r="HR14" s="21" t="s">
        <v>57</v>
      </c>
      <c r="HS14" s="18" t="s">
        <v>6</v>
      </c>
      <c r="HT14" s="70" t="s">
        <v>7</v>
      </c>
      <c r="HU14" s="70" t="s">
        <v>2</v>
      </c>
      <c r="HV14" s="70" t="s">
        <v>54</v>
      </c>
      <c r="HW14" s="18" t="s">
        <v>3</v>
      </c>
      <c r="HX14" s="18" t="s">
        <v>4</v>
      </c>
      <c r="HY14" s="18" t="s">
        <v>5</v>
      </c>
      <c r="HZ14" s="18" t="s">
        <v>6</v>
      </c>
      <c r="IA14" s="18" t="s">
        <v>7</v>
      </c>
      <c r="IB14" s="18" t="s">
        <v>2</v>
      </c>
      <c r="IC14" s="18" t="s">
        <v>0</v>
      </c>
      <c r="ID14" s="18" t="s">
        <v>3</v>
      </c>
      <c r="IE14" s="18" t="s">
        <v>4</v>
      </c>
      <c r="IF14" s="18" t="s">
        <v>5</v>
      </c>
      <c r="IG14" s="18" t="s">
        <v>6</v>
      </c>
      <c r="IH14" s="18" t="s">
        <v>7</v>
      </c>
      <c r="II14" s="18" t="s">
        <v>2</v>
      </c>
      <c r="IJ14" s="18" t="s">
        <v>0</v>
      </c>
      <c r="IK14" s="18" t="s">
        <v>3</v>
      </c>
      <c r="IL14" s="18" t="s">
        <v>4</v>
      </c>
      <c r="IM14" t="s">
        <v>5</v>
      </c>
      <c r="IN14" t="s">
        <v>6</v>
      </c>
      <c r="IO14" t="s">
        <v>7</v>
      </c>
      <c r="IP14" t="s">
        <v>2</v>
      </c>
      <c r="IQ14" t="s">
        <v>0</v>
      </c>
      <c r="IR14" t="s">
        <v>3</v>
      </c>
      <c r="IS14" t="s">
        <v>4</v>
      </c>
      <c r="IT14" t="s">
        <v>5</v>
      </c>
      <c r="IU14" t="s">
        <v>6</v>
      </c>
      <c r="IV14" t="s">
        <v>7</v>
      </c>
      <c r="IW14" t="s">
        <v>2</v>
      </c>
      <c r="IX14" t="s">
        <v>0</v>
      </c>
      <c r="IY14" t="s">
        <v>3</v>
      </c>
      <c r="IZ14" t="s">
        <v>4</v>
      </c>
      <c r="JA14" t="s">
        <v>5</v>
      </c>
      <c r="JB14" t="s">
        <v>6</v>
      </c>
      <c r="JC14" t="s">
        <v>7</v>
      </c>
      <c r="JD14" t="s">
        <v>2</v>
      </c>
      <c r="JE14" s="15" t="s">
        <v>54</v>
      </c>
      <c r="JF14" t="s">
        <v>3</v>
      </c>
      <c r="JG14" t="s">
        <v>4</v>
      </c>
      <c r="JH14" t="s">
        <v>5</v>
      </c>
      <c r="JI14" s="15" t="s">
        <v>58</v>
      </c>
      <c r="JJ14" t="s">
        <v>7</v>
      </c>
      <c r="JK14" t="s">
        <v>2</v>
      </c>
      <c r="JL14" t="s">
        <v>0</v>
      </c>
      <c r="JM14" t="s">
        <v>3</v>
      </c>
      <c r="JN14" t="s">
        <v>4</v>
      </c>
      <c r="JO14" t="s">
        <v>5</v>
      </c>
      <c r="JP14" t="s">
        <v>6</v>
      </c>
      <c r="JQ14" s="18" t="s">
        <v>7</v>
      </c>
      <c r="JR14" s="18" t="s">
        <v>2</v>
      </c>
      <c r="JS14" s="18" t="s">
        <v>0</v>
      </c>
      <c r="JT14" s="18" t="s">
        <v>3</v>
      </c>
      <c r="JU14" s="18" t="s">
        <v>4</v>
      </c>
      <c r="JV14" s="18" t="s">
        <v>5</v>
      </c>
      <c r="JW14" s="18" t="s">
        <v>6</v>
      </c>
      <c r="JX14" s="18" t="s">
        <v>7</v>
      </c>
      <c r="JY14" s="18" t="s">
        <v>2</v>
      </c>
      <c r="JZ14" s="21" t="s">
        <v>54</v>
      </c>
      <c r="KA14" s="18" t="s">
        <v>3</v>
      </c>
      <c r="KB14" s="18" t="s">
        <v>4</v>
      </c>
      <c r="KC14" s="18" t="s">
        <v>5</v>
      </c>
      <c r="KD14" s="18" t="s">
        <v>6</v>
      </c>
      <c r="KE14" s="18" t="s">
        <v>7</v>
      </c>
      <c r="KF14" s="18" t="s">
        <v>2</v>
      </c>
      <c r="KG14" s="18" t="s">
        <v>0</v>
      </c>
      <c r="KH14" s="18" t="s">
        <v>3</v>
      </c>
      <c r="KI14" s="18" t="s">
        <v>4</v>
      </c>
      <c r="KJ14" s="18" t="s">
        <v>5</v>
      </c>
      <c r="KK14" s="18" t="s">
        <v>6</v>
      </c>
      <c r="KL14" s="18" t="s">
        <v>7</v>
      </c>
      <c r="KM14" s="18" t="s">
        <v>2</v>
      </c>
      <c r="KN14" s="18" t="s">
        <v>0</v>
      </c>
      <c r="KO14" s="18" t="s">
        <v>3</v>
      </c>
      <c r="KP14" s="18" t="s">
        <v>4</v>
      </c>
      <c r="KQ14" s="18" t="s">
        <v>5</v>
      </c>
      <c r="KR14" s="18" t="s">
        <v>6</v>
      </c>
      <c r="KS14" s="18" t="s">
        <v>7</v>
      </c>
      <c r="KT14" s="18" t="s">
        <v>2</v>
      </c>
      <c r="KU14" s="18" t="s">
        <v>0</v>
      </c>
      <c r="KV14" t="s">
        <v>3</v>
      </c>
      <c r="KW14" t="s">
        <v>4</v>
      </c>
      <c r="KX14" s="15" t="s">
        <v>57</v>
      </c>
      <c r="KY14" t="s">
        <v>6</v>
      </c>
      <c r="KZ14" t="s">
        <v>7</v>
      </c>
      <c r="LA14" t="s">
        <v>2</v>
      </c>
      <c r="LB14" t="s">
        <v>0</v>
      </c>
      <c r="LC14" t="s">
        <v>3</v>
      </c>
      <c r="LD14" t="s">
        <v>4</v>
      </c>
      <c r="LE14" t="s">
        <v>5</v>
      </c>
      <c r="LF14" t="s">
        <v>6</v>
      </c>
      <c r="LG14" t="s">
        <v>7</v>
      </c>
      <c r="LH14" t="s">
        <v>2</v>
      </c>
      <c r="LI14" t="s">
        <v>0</v>
      </c>
      <c r="LJ14" t="s">
        <v>3</v>
      </c>
      <c r="LK14" t="s">
        <v>4</v>
      </c>
      <c r="LL14" t="s">
        <v>5</v>
      </c>
      <c r="LM14" t="s">
        <v>6</v>
      </c>
      <c r="LN14" t="s">
        <v>7</v>
      </c>
      <c r="LO14" t="s">
        <v>2</v>
      </c>
      <c r="LP14" t="s">
        <v>0</v>
      </c>
      <c r="LQ14" t="s">
        <v>3</v>
      </c>
      <c r="LR14" s="76" t="s">
        <v>56</v>
      </c>
      <c r="LS14" t="s">
        <v>5</v>
      </c>
      <c r="LT14" t="s">
        <v>6</v>
      </c>
      <c r="LU14" t="s">
        <v>7</v>
      </c>
      <c r="LV14" t="s">
        <v>2</v>
      </c>
      <c r="LW14" t="s">
        <v>0</v>
      </c>
      <c r="LX14" s="1" t="s">
        <v>3</v>
      </c>
      <c r="LY14" s="1" t="s">
        <v>4</v>
      </c>
      <c r="LZ14" s="18" t="s">
        <v>5</v>
      </c>
      <c r="MA14" s="18" t="s">
        <v>6</v>
      </c>
      <c r="MB14" s="18" t="s">
        <v>7</v>
      </c>
      <c r="MC14" s="18" t="s">
        <v>2</v>
      </c>
      <c r="MD14" s="18" t="s">
        <v>0</v>
      </c>
      <c r="ME14" s="18" t="s">
        <v>3</v>
      </c>
      <c r="MF14" s="18" t="s">
        <v>4</v>
      </c>
      <c r="MG14" s="18" t="s">
        <v>5</v>
      </c>
      <c r="MH14" s="18" t="s">
        <v>6</v>
      </c>
      <c r="MI14" s="18" t="s">
        <v>7</v>
      </c>
      <c r="MJ14" s="18" t="s">
        <v>2</v>
      </c>
      <c r="MK14" s="18" t="s">
        <v>0</v>
      </c>
      <c r="ML14" s="18" t="s">
        <v>3</v>
      </c>
      <c r="MM14" s="18" t="s">
        <v>4</v>
      </c>
      <c r="MN14" s="18" t="s">
        <v>5</v>
      </c>
      <c r="MO14" s="18" t="s">
        <v>6</v>
      </c>
      <c r="MP14" s="18" t="s">
        <v>7</v>
      </c>
      <c r="MQ14" s="18" t="s">
        <v>2</v>
      </c>
      <c r="MR14" s="18" t="s">
        <v>0</v>
      </c>
      <c r="MS14" s="18" t="s">
        <v>3</v>
      </c>
      <c r="MT14" s="18" t="s">
        <v>4</v>
      </c>
      <c r="MU14" s="18" t="s">
        <v>5</v>
      </c>
      <c r="MV14" s="35" t="s">
        <v>58</v>
      </c>
      <c r="MW14" s="18" t="s">
        <v>7</v>
      </c>
      <c r="MX14" s="18" t="s">
        <v>2</v>
      </c>
      <c r="MY14" s="18" t="s">
        <v>0</v>
      </c>
      <c r="MZ14" s="18" t="s">
        <v>3</v>
      </c>
      <c r="NA14" s="18" t="s">
        <v>4</v>
      </c>
      <c r="NB14" s="70" t="s">
        <v>57</v>
      </c>
      <c r="NC14" s="70" t="s">
        <v>58</v>
      </c>
      <c r="ND14" s="71" t="s">
        <v>7</v>
      </c>
      <c r="NE14" s="72" t="s">
        <v>34</v>
      </c>
      <c r="NF14" s="70" t="s">
        <v>54</v>
      </c>
      <c r="NG14" s="70" t="s">
        <v>55</v>
      </c>
      <c r="NH14" s="18" t="s">
        <v>4</v>
      </c>
      <c r="NI14" s="18" t="s">
        <v>5</v>
      </c>
      <c r="NJ14" s="18" t="s">
        <v>6</v>
      </c>
      <c r="NK14" s="18" t="s">
        <v>7</v>
      </c>
      <c r="NL14" s="18" t="s">
        <v>2</v>
      </c>
      <c r="NM14" s="35" t="s">
        <v>54</v>
      </c>
      <c r="NN14" s="18" t="s">
        <v>3</v>
      </c>
      <c r="NO14" s="18" t="s">
        <v>4</v>
      </c>
      <c r="NP14" s="18" t="s">
        <v>5</v>
      </c>
      <c r="NQ14" s="18" t="s">
        <v>6</v>
      </c>
      <c r="NR14" s="18" t="s">
        <v>7</v>
      </c>
      <c r="NS14" s="18" t="s">
        <v>2</v>
      </c>
      <c r="NT14" s="18" t="s">
        <v>0</v>
      </c>
      <c r="NU14" s="18" t="s">
        <v>3</v>
      </c>
      <c r="NV14" s="18" t="s">
        <v>4</v>
      </c>
      <c r="NW14" s="18" t="s">
        <v>5</v>
      </c>
      <c r="NX14" s="18" t="s">
        <v>6</v>
      </c>
      <c r="NY14" s="18" t="s">
        <v>7</v>
      </c>
      <c r="NZ14" s="18" t="s">
        <v>2</v>
      </c>
      <c r="OA14" s="18" t="s">
        <v>0</v>
      </c>
      <c r="OB14" s="18" t="s">
        <v>3</v>
      </c>
      <c r="OC14" s="18" t="s">
        <v>4</v>
      </c>
      <c r="OD14" s="18" t="s">
        <v>5</v>
      </c>
      <c r="OE14" s="18" t="s">
        <v>6</v>
      </c>
      <c r="OF14" s="18" t="s">
        <v>7</v>
      </c>
      <c r="OG14" s="18" t="s">
        <v>2</v>
      </c>
      <c r="OH14" s="18" t="s">
        <v>0</v>
      </c>
      <c r="OI14" s="18" t="s">
        <v>3</v>
      </c>
      <c r="OJ14" t="s">
        <v>4</v>
      </c>
      <c r="OK14" t="s">
        <v>5</v>
      </c>
      <c r="OL14" t="s">
        <v>6</v>
      </c>
      <c r="OM14" t="s">
        <v>7</v>
      </c>
      <c r="ON14" t="s">
        <v>2</v>
      </c>
      <c r="OO14" t="s">
        <v>0</v>
      </c>
      <c r="OP14" t="s">
        <v>3</v>
      </c>
      <c r="OQ14" t="s">
        <v>4</v>
      </c>
      <c r="OR14" t="s">
        <v>5</v>
      </c>
      <c r="OS14" t="s">
        <v>6</v>
      </c>
      <c r="OT14" s="15" t="s">
        <v>35</v>
      </c>
      <c r="OU14" t="s">
        <v>2</v>
      </c>
      <c r="OV14" t="s">
        <v>0</v>
      </c>
      <c r="OW14" t="s">
        <v>3</v>
      </c>
      <c r="OX14" t="s">
        <v>4</v>
      </c>
      <c r="OY14" t="s">
        <v>5</v>
      </c>
      <c r="OZ14" t="s">
        <v>6</v>
      </c>
      <c r="PA14" t="s">
        <v>7</v>
      </c>
      <c r="PB14" t="s">
        <v>2</v>
      </c>
      <c r="PC14" t="s">
        <v>0</v>
      </c>
      <c r="PD14" t="s">
        <v>3</v>
      </c>
      <c r="PE14" t="s">
        <v>4</v>
      </c>
      <c r="PF14" t="s">
        <v>5</v>
      </c>
      <c r="PG14" t="s">
        <v>6</v>
      </c>
      <c r="PH14" t="s">
        <v>7</v>
      </c>
      <c r="PI14" t="s">
        <v>2</v>
      </c>
      <c r="PJ14" t="s">
        <v>0</v>
      </c>
      <c r="PK14" t="s">
        <v>3</v>
      </c>
      <c r="PM14" s="18" t="s">
        <v>4</v>
      </c>
      <c r="PN14" s="18" t="s">
        <v>5</v>
      </c>
      <c r="PO14" s="18" t="s">
        <v>6</v>
      </c>
      <c r="PP14" s="18" t="s">
        <v>7</v>
      </c>
      <c r="PQ14" s="18" t="s">
        <v>2</v>
      </c>
      <c r="PR14" s="18" t="s">
        <v>0</v>
      </c>
      <c r="PS14" s="18" t="s">
        <v>3</v>
      </c>
      <c r="PT14" s="18" t="s">
        <v>4</v>
      </c>
      <c r="PU14" s="18" t="s">
        <v>5</v>
      </c>
      <c r="PV14" s="18" t="s">
        <v>6</v>
      </c>
      <c r="PW14" s="18" t="s">
        <v>7</v>
      </c>
      <c r="PX14" s="18" t="s">
        <v>2</v>
      </c>
      <c r="PY14" s="18" t="s">
        <v>0</v>
      </c>
      <c r="PZ14" s="18" t="s">
        <v>3</v>
      </c>
      <c r="QA14" s="18" t="s">
        <v>4</v>
      </c>
      <c r="QB14" s="18" t="s">
        <v>5</v>
      </c>
      <c r="QC14" s="18" t="s">
        <v>6</v>
      </c>
      <c r="QD14" s="18" t="s">
        <v>7</v>
      </c>
      <c r="QE14" s="18" t="s">
        <v>2</v>
      </c>
      <c r="QF14" s="18" t="s">
        <v>0</v>
      </c>
      <c r="QG14" s="35" t="s">
        <v>55</v>
      </c>
      <c r="QH14" s="18" t="s">
        <v>4</v>
      </c>
      <c r="QI14" s="18" t="s">
        <v>5</v>
      </c>
      <c r="QJ14" s="18" t="s">
        <v>6</v>
      </c>
      <c r="QK14" s="18" t="s">
        <v>7</v>
      </c>
      <c r="QL14" s="18" t="s">
        <v>2</v>
      </c>
      <c r="QM14" s="18" t="s">
        <v>0</v>
      </c>
      <c r="QN14" s="18" t="s">
        <v>3</v>
      </c>
      <c r="QO14" s="18" t="s">
        <v>4</v>
      </c>
      <c r="QP14" s="18" t="s">
        <v>5</v>
      </c>
      <c r="QQ14" s="18" t="s">
        <v>6</v>
      </c>
      <c r="QS14" s="181" t="s">
        <v>126</v>
      </c>
      <c r="QT14" s="16">
        <v>10</v>
      </c>
      <c r="QU14" s="178">
        <v>44621</v>
      </c>
      <c r="QV14" s="180">
        <f>QU14+31</f>
        <v>44652</v>
      </c>
      <c r="QW14" s="178">
        <f>QV14+30</f>
        <v>44682</v>
      </c>
      <c r="QX14" s="180">
        <f t="shared" si="3"/>
        <v>44713</v>
      </c>
      <c r="QY14" s="178">
        <f>QX14+30</f>
        <v>44743</v>
      </c>
      <c r="QZ14" s="180">
        <f t="shared" si="3"/>
        <v>44774</v>
      </c>
      <c r="RA14" s="178">
        <f t="shared" si="3"/>
        <v>44805</v>
      </c>
      <c r="RB14" s="180">
        <f>RA14+30</f>
        <v>44835</v>
      </c>
      <c r="RC14" s="178">
        <f t="shared" si="3"/>
        <v>44866</v>
      </c>
      <c r="RD14" s="180">
        <f>RC14+30</f>
        <v>44896</v>
      </c>
      <c r="RE14" s="178">
        <f t="shared" si="3"/>
        <v>44927</v>
      </c>
      <c r="RF14" s="180">
        <f t="shared" si="3"/>
        <v>44958</v>
      </c>
      <c r="RG14" s="180">
        <f t="shared" ref="RG14:SH14" si="11">1+RF14</f>
        <v>44959</v>
      </c>
      <c r="RH14" s="180">
        <f t="shared" si="11"/>
        <v>44960</v>
      </c>
      <c r="RI14" s="180">
        <f t="shared" si="11"/>
        <v>44961</v>
      </c>
      <c r="RJ14" s="180">
        <f t="shared" si="11"/>
        <v>44962</v>
      </c>
      <c r="RK14" s="180">
        <f t="shared" si="11"/>
        <v>44963</v>
      </c>
      <c r="RL14" s="180">
        <f t="shared" si="11"/>
        <v>44964</v>
      </c>
      <c r="RM14" s="180">
        <f t="shared" si="11"/>
        <v>44965</v>
      </c>
      <c r="RN14" s="180">
        <f t="shared" si="11"/>
        <v>44966</v>
      </c>
      <c r="RO14" s="180">
        <f t="shared" si="11"/>
        <v>44967</v>
      </c>
      <c r="RP14" s="180">
        <f t="shared" si="11"/>
        <v>44968</v>
      </c>
      <c r="RQ14" s="180">
        <f t="shared" si="11"/>
        <v>44969</v>
      </c>
      <c r="RR14" s="180">
        <f t="shared" si="11"/>
        <v>44970</v>
      </c>
      <c r="RS14" s="180">
        <f t="shared" si="11"/>
        <v>44971</v>
      </c>
      <c r="RT14" s="180">
        <f t="shared" si="11"/>
        <v>44972</v>
      </c>
      <c r="RU14" s="180">
        <f t="shared" si="11"/>
        <v>44973</v>
      </c>
      <c r="RV14" s="180">
        <f t="shared" si="11"/>
        <v>44974</v>
      </c>
      <c r="RW14" s="180">
        <f t="shared" si="11"/>
        <v>44975</v>
      </c>
      <c r="RX14" s="180">
        <f t="shared" si="11"/>
        <v>44976</v>
      </c>
      <c r="RY14" s="180">
        <f t="shared" si="11"/>
        <v>44977</v>
      </c>
      <c r="RZ14" s="180">
        <f t="shared" si="11"/>
        <v>44978</v>
      </c>
      <c r="SA14" s="180">
        <f t="shared" si="11"/>
        <v>44979</v>
      </c>
      <c r="SB14" s="180">
        <f t="shared" si="11"/>
        <v>44980</v>
      </c>
      <c r="SC14" s="180">
        <f t="shared" si="11"/>
        <v>44981</v>
      </c>
      <c r="SD14" s="180">
        <f t="shared" si="11"/>
        <v>44982</v>
      </c>
      <c r="SE14" s="180">
        <f t="shared" si="11"/>
        <v>44983</v>
      </c>
      <c r="SF14" s="180">
        <f t="shared" si="11"/>
        <v>44984</v>
      </c>
      <c r="SG14" s="180">
        <f t="shared" si="11"/>
        <v>44985</v>
      </c>
      <c r="SH14" s="180">
        <f t="shared" si="11"/>
        <v>44986</v>
      </c>
      <c r="SI14" s="178">
        <f t="shared" ref="SI14" si="12">IF(TEXT(SH14,"mm")="03",SH14,SH14+1)</f>
        <v>44986</v>
      </c>
    </row>
    <row r="15" spans="1:503" ht="15" customHeight="1">
      <c r="A15" s="17">
        <v>2023</v>
      </c>
      <c r="B15" s="16">
        <v>11</v>
      </c>
      <c r="C15" s="18">
        <v>1</v>
      </c>
      <c r="D15" s="18">
        <v>2</v>
      </c>
      <c r="E15" s="18">
        <v>3</v>
      </c>
      <c r="F15" s="18">
        <v>4</v>
      </c>
      <c r="G15" s="18">
        <v>5</v>
      </c>
      <c r="H15" s="18">
        <v>6</v>
      </c>
      <c r="I15" s="18">
        <v>7</v>
      </c>
      <c r="J15" s="18">
        <v>8</v>
      </c>
      <c r="K15" s="18">
        <v>9</v>
      </c>
      <c r="L15" s="18">
        <v>10</v>
      </c>
      <c r="M15" s="18">
        <v>11</v>
      </c>
      <c r="N15" s="18">
        <v>12</v>
      </c>
      <c r="O15" s="18">
        <v>13</v>
      </c>
      <c r="P15" s="18">
        <v>14</v>
      </c>
      <c r="Q15" s="18">
        <v>15</v>
      </c>
      <c r="R15" s="18">
        <v>16</v>
      </c>
      <c r="S15" s="18">
        <v>17</v>
      </c>
      <c r="T15" s="18">
        <v>18</v>
      </c>
      <c r="U15" s="18">
        <v>19</v>
      </c>
      <c r="V15" s="18">
        <v>20</v>
      </c>
      <c r="W15" s="18">
        <v>21</v>
      </c>
      <c r="X15" s="18">
        <v>22</v>
      </c>
      <c r="Y15" s="21">
        <v>23</v>
      </c>
      <c r="Z15" s="18">
        <v>24</v>
      </c>
      <c r="AA15" s="18">
        <v>25</v>
      </c>
      <c r="AB15" s="18">
        <v>26</v>
      </c>
      <c r="AC15" s="18">
        <v>27</v>
      </c>
      <c r="AD15" s="18">
        <v>28</v>
      </c>
      <c r="AE15" s="18">
        <v>29</v>
      </c>
      <c r="AF15" s="18">
        <v>30</v>
      </c>
      <c r="AG15" s="18">
        <v>31</v>
      </c>
      <c r="AH15">
        <v>1</v>
      </c>
      <c r="AI15">
        <v>2</v>
      </c>
      <c r="AJ15">
        <v>3</v>
      </c>
      <c r="AK15">
        <v>4</v>
      </c>
      <c r="AL15">
        <v>5</v>
      </c>
      <c r="AM15">
        <v>6</v>
      </c>
      <c r="AN15">
        <v>7</v>
      </c>
      <c r="AO15">
        <v>8</v>
      </c>
      <c r="AP15">
        <v>9</v>
      </c>
      <c r="AQ15">
        <v>10</v>
      </c>
      <c r="AR15">
        <v>11</v>
      </c>
      <c r="AS15">
        <v>12</v>
      </c>
      <c r="AT15">
        <v>13</v>
      </c>
      <c r="AU15">
        <v>14</v>
      </c>
      <c r="AV15">
        <v>15</v>
      </c>
      <c r="AW15">
        <v>16</v>
      </c>
      <c r="AX15">
        <v>17</v>
      </c>
      <c r="AY15">
        <v>18</v>
      </c>
      <c r="AZ15">
        <v>19</v>
      </c>
      <c r="BA15">
        <v>20</v>
      </c>
      <c r="BB15">
        <v>21</v>
      </c>
      <c r="BC15">
        <v>22</v>
      </c>
      <c r="BD15">
        <v>23</v>
      </c>
      <c r="BE15">
        <v>24</v>
      </c>
      <c r="BF15">
        <v>25</v>
      </c>
      <c r="BG15">
        <v>26</v>
      </c>
      <c r="BH15">
        <v>27</v>
      </c>
      <c r="BI15">
        <v>28</v>
      </c>
      <c r="BK15" s="18">
        <v>1</v>
      </c>
      <c r="BL15" s="18">
        <v>2</v>
      </c>
      <c r="BM15" s="18">
        <v>3</v>
      </c>
      <c r="BN15" s="18">
        <v>4</v>
      </c>
      <c r="BO15" s="18">
        <v>5</v>
      </c>
      <c r="BP15" s="18">
        <v>6</v>
      </c>
      <c r="BQ15" s="18">
        <v>7</v>
      </c>
      <c r="BR15" s="18">
        <v>8</v>
      </c>
      <c r="BS15" s="18">
        <v>9</v>
      </c>
      <c r="BT15" s="18">
        <v>10</v>
      </c>
      <c r="BU15" s="18">
        <v>11</v>
      </c>
      <c r="BV15" s="18">
        <v>12</v>
      </c>
      <c r="BW15" s="18">
        <v>13</v>
      </c>
      <c r="BX15" s="18">
        <v>14</v>
      </c>
      <c r="BY15" s="18">
        <v>15</v>
      </c>
      <c r="BZ15" s="18">
        <v>16</v>
      </c>
      <c r="CA15" s="18">
        <v>17</v>
      </c>
      <c r="CB15" s="18">
        <v>18</v>
      </c>
      <c r="CC15" s="18">
        <v>19</v>
      </c>
      <c r="CD15" s="18">
        <v>20</v>
      </c>
      <c r="CE15" s="18">
        <v>21</v>
      </c>
      <c r="CF15" s="18">
        <v>22</v>
      </c>
      <c r="CG15" s="18">
        <v>23</v>
      </c>
      <c r="CH15" s="18">
        <v>24</v>
      </c>
      <c r="CI15" s="18">
        <v>25</v>
      </c>
      <c r="CJ15" s="18">
        <v>26</v>
      </c>
      <c r="CK15" s="18">
        <v>27</v>
      </c>
      <c r="CL15" s="18">
        <v>28</v>
      </c>
      <c r="CM15" s="18">
        <v>29</v>
      </c>
      <c r="CN15" s="18">
        <v>30</v>
      </c>
      <c r="CO15" s="18">
        <v>31</v>
      </c>
      <c r="CP15">
        <v>1</v>
      </c>
      <c r="CQ15">
        <v>2</v>
      </c>
      <c r="CR15">
        <v>3</v>
      </c>
      <c r="CS15">
        <v>4</v>
      </c>
      <c r="CT15">
        <v>5</v>
      </c>
      <c r="CU15">
        <v>6</v>
      </c>
      <c r="CV15">
        <v>7</v>
      </c>
      <c r="CW15">
        <v>8</v>
      </c>
      <c r="CX15">
        <v>9</v>
      </c>
      <c r="CY15">
        <v>10</v>
      </c>
      <c r="CZ15">
        <v>11</v>
      </c>
      <c r="DA15">
        <v>12</v>
      </c>
      <c r="DB15">
        <v>13</v>
      </c>
      <c r="DC15">
        <v>14</v>
      </c>
      <c r="DD15">
        <v>15</v>
      </c>
      <c r="DE15">
        <v>16</v>
      </c>
      <c r="DF15">
        <v>17</v>
      </c>
      <c r="DG15">
        <v>18</v>
      </c>
      <c r="DH15">
        <v>19</v>
      </c>
      <c r="DI15">
        <v>20</v>
      </c>
      <c r="DJ15">
        <v>21</v>
      </c>
      <c r="DK15">
        <v>22</v>
      </c>
      <c r="DL15">
        <v>23</v>
      </c>
      <c r="DM15">
        <v>24</v>
      </c>
      <c r="DN15">
        <v>25</v>
      </c>
      <c r="DO15">
        <v>26</v>
      </c>
      <c r="DP15">
        <v>27</v>
      </c>
      <c r="DQ15">
        <v>28</v>
      </c>
      <c r="DR15">
        <v>29</v>
      </c>
      <c r="DS15">
        <v>30</v>
      </c>
      <c r="DT15" s="18">
        <v>1</v>
      </c>
      <c r="DU15" s="18">
        <v>2</v>
      </c>
      <c r="DV15" s="18">
        <v>3</v>
      </c>
      <c r="DW15" s="18">
        <v>4</v>
      </c>
      <c r="DX15" s="18">
        <v>5</v>
      </c>
      <c r="DY15" s="18">
        <v>6</v>
      </c>
      <c r="DZ15" s="18">
        <v>7</v>
      </c>
      <c r="EA15" s="18">
        <v>8</v>
      </c>
      <c r="EB15" s="18">
        <v>9</v>
      </c>
      <c r="EC15" s="18">
        <v>10</v>
      </c>
      <c r="ED15" s="18">
        <v>11</v>
      </c>
      <c r="EE15" s="18">
        <v>12</v>
      </c>
      <c r="EF15" s="18">
        <v>13</v>
      </c>
      <c r="EG15" s="18">
        <v>14</v>
      </c>
      <c r="EH15" s="18">
        <v>15</v>
      </c>
      <c r="EI15" s="18">
        <v>16</v>
      </c>
      <c r="EJ15" s="18">
        <v>17</v>
      </c>
      <c r="EK15" s="18">
        <v>18</v>
      </c>
      <c r="EL15" s="18">
        <v>19</v>
      </c>
      <c r="EM15" s="18">
        <v>20</v>
      </c>
      <c r="EN15" s="18">
        <v>21</v>
      </c>
      <c r="EO15" s="18">
        <v>22</v>
      </c>
      <c r="EP15" s="18">
        <v>23</v>
      </c>
      <c r="EQ15" s="18">
        <v>24</v>
      </c>
      <c r="ER15" s="18">
        <v>25</v>
      </c>
      <c r="ES15" s="18">
        <v>26</v>
      </c>
      <c r="ET15" s="18">
        <v>27</v>
      </c>
      <c r="EU15" s="18">
        <v>28</v>
      </c>
      <c r="EV15" s="18">
        <v>29</v>
      </c>
      <c r="EW15" s="18">
        <v>30</v>
      </c>
      <c r="EX15" s="18">
        <v>31</v>
      </c>
      <c r="EY15">
        <v>1</v>
      </c>
      <c r="EZ15">
        <v>2</v>
      </c>
      <c r="FA15">
        <v>3</v>
      </c>
      <c r="FB15">
        <v>4</v>
      </c>
      <c r="FC15">
        <v>5</v>
      </c>
      <c r="FD15">
        <v>6</v>
      </c>
      <c r="FE15">
        <v>7</v>
      </c>
      <c r="FF15">
        <v>8</v>
      </c>
      <c r="FG15">
        <v>9</v>
      </c>
      <c r="FH15">
        <v>10</v>
      </c>
      <c r="FI15">
        <v>11</v>
      </c>
      <c r="FJ15">
        <v>12</v>
      </c>
      <c r="FK15">
        <v>13</v>
      </c>
      <c r="FL15">
        <v>14</v>
      </c>
      <c r="FM15">
        <v>15</v>
      </c>
      <c r="FN15">
        <v>16</v>
      </c>
      <c r="FO15">
        <v>17</v>
      </c>
      <c r="FP15">
        <v>18</v>
      </c>
      <c r="FQ15">
        <v>19</v>
      </c>
      <c r="FR15">
        <v>20</v>
      </c>
      <c r="FS15">
        <v>21</v>
      </c>
      <c r="FT15">
        <v>22</v>
      </c>
      <c r="FU15">
        <v>23</v>
      </c>
      <c r="FV15">
        <v>24</v>
      </c>
      <c r="FW15">
        <v>25</v>
      </c>
      <c r="FX15">
        <v>26</v>
      </c>
      <c r="FY15">
        <v>27</v>
      </c>
      <c r="FZ15">
        <v>28</v>
      </c>
      <c r="GA15">
        <v>29</v>
      </c>
      <c r="GB15">
        <v>30</v>
      </c>
      <c r="GC15" s="18">
        <v>1</v>
      </c>
      <c r="GD15" s="18">
        <v>2</v>
      </c>
      <c r="GE15" s="18">
        <v>3</v>
      </c>
      <c r="GF15" s="18">
        <v>4</v>
      </c>
      <c r="GG15" s="18">
        <v>5</v>
      </c>
      <c r="GH15" s="18">
        <v>6</v>
      </c>
      <c r="GI15" s="18">
        <v>7</v>
      </c>
      <c r="GJ15" s="18">
        <v>8</v>
      </c>
      <c r="GK15" s="18">
        <v>9</v>
      </c>
      <c r="GL15" s="18">
        <v>10</v>
      </c>
      <c r="GM15" s="18">
        <v>11</v>
      </c>
      <c r="GN15" s="18">
        <v>12</v>
      </c>
      <c r="GO15" s="18">
        <v>13</v>
      </c>
      <c r="GP15" s="18">
        <v>14</v>
      </c>
      <c r="GQ15" s="18">
        <v>15</v>
      </c>
      <c r="GR15" s="18">
        <v>16</v>
      </c>
      <c r="GS15" s="18">
        <v>17</v>
      </c>
      <c r="GT15" s="18">
        <v>18</v>
      </c>
      <c r="GU15" s="18">
        <v>19</v>
      </c>
      <c r="GV15" s="18">
        <v>20</v>
      </c>
      <c r="GW15" s="18">
        <v>21</v>
      </c>
      <c r="GX15" s="18">
        <v>22</v>
      </c>
      <c r="GY15" s="18">
        <v>23</v>
      </c>
      <c r="GZ15" s="18">
        <v>24</v>
      </c>
      <c r="HA15" s="18">
        <v>25</v>
      </c>
      <c r="HB15" s="18">
        <v>26</v>
      </c>
      <c r="HC15" s="18">
        <v>27</v>
      </c>
      <c r="HD15" s="18">
        <v>28</v>
      </c>
      <c r="HE15" s="18">
        <v>29</v>
      </c>
      <c r="HF15" s="18">
        <v>30</v>
      </c>
      <c r="HG15" s="18">
        <v>31</v>
      </c>
      <c r="HH15">
        <v>1</v>
      </c>
      <c r="HI15">
        <v>2</v>
      </c>
      <c r="HJ15">
        <v>3</v>
      </c>
      <c r="HK15">
        <v>4</v>
      </c>
      <c r="HL15">
        <v>5</v>
      </c>
      <c r="HM15">
        <v>6</v>
      </c>
      <c r="HN15">
        <v>7</v>
      </c>
      <c r="HO15">
        <v>8</v>
      </c>
      <c r="HP15">
        <v>9</v>
      </c>
      <c r="HQ15">
        <v>10</v>
      </c>
      <c r="HR15">
        <v>11</v>
      </c>
      <c r="HS15">
        <v>12</v>
      </c>
      <c r="HT15" s="70">
        <v>13</v>
      </c>
      <c r="HU15" s="70">
        <v>14</v>
      </c>
      <c r="HV15" s="70">
        <v>15</v>
      </c>
      <c r="HW15">
        <v>16</v>
      </c>
      <c r="HX15">
        <v>17</v>
      </c>
      <c r="HY15">
        <v>18</v>
      </c>
      <c r="HZ15">
        <v>19</v>
      </c>
      <c r="IA15">
        <v>20</v>
      </c>
      <c r="IB15">
        <v>21</v>
      </c>
      <c r="IC15">
        <v>22</v>
      </c>
      <c r="ID15">
        <v>23</v>
      </c>
      <c r="IE15">
        <v>24</v>
      </c>
      <c r="IF15">
        <v>25</v>
      </c>
      <c r="IG15">
        <v>26</v>
      </c>
      <c r="IH15">
        <v>27</v>
      </c>
      <c r="II15">
        <v>28</v>
      </c>
      <c r="IJ15">
        <v>29</v>
      </c>
      <c r="IK15">
        <v>30</v>
      </c>
      <c r="IL15">
        <v>31</v>
      </c>
      <c r="IM15" s="18">
        <v>1</v>
      </c>
      <c r="IN15" s="18">
        <v>2</v>
      </c>
      <c r="IO15" s="18">
        <v>3</v>
      </c>
      <c r="IP15" s="18">
        <v>4</v>
      </c>
      <c r="IQ15" s="18">
        <v>5</v>
      </c>
      <c r="IR15" s="18">
        <v>6</v>
      </c>
      <c r="IS15" s="18">
        <v>7</v>
      </c>
      <c r="IT15" s="18">
        <v>8</v>
      </c>
      <c r="IU15" s="18">
        <v>9</v>
      </c>
      <c r="IV15" s="18">
        <v>10</v>
      </c>
      <c r="IW15" s="18">
        <v>11</v>
      </c>
      <c r="IX15" s="18">
        <v>12</v>
      </c>
      <c r="IY15" s="18">
        <v>13</v>
      </c>
      <c r="IZ15" s="18">
        <v>14</v>
      </c>
      <c r="JA15" s="18">
        <v>15</v>
      </c>
      <c r="JB15" s="18">
        <v>16</v>
      </c>
      <c r="JC15" s="18">
        <v>17</v>
      </c>
      <c r="JD15" s="18">
        <v>18</v>
      </c>
      <c r="JE15" s="18">
        <v>19</v>
      </c>
      <c r="JF15" s="18">
        <v>20</v>
      </c>
      <c r="JG15" s="18">
        <v>21</v>
      </c>
      <c r="JH15" s="18">
        <v>22</v>
      </c>
      <c r="JI15" s="18">
        <v>23</v>
      </c>
      <c r="JJ15" s="18">
        <v>24</v>
      </c>
      <c r="JK15" s="18">
        <v>25</v>
      </c>
      <c r="JL15" s="18">
        <v>26</v>
      </c>
      <c r="JM15" s="18">
        <v>27</v>
      </c>
      <c r="JN15" s="18">
        <v>28</v>
      </c>
      <c r="JO15" s="18">
        <v>29</v>
      </c>
      <c r="JP15" s="18">
        <v>30</v>
      </c>
      <c r="JQ15">
        <v>1</v>
      </c>
      <c r="JR15">
        <v>2</v>
      </c>
      <c r="JS15">
        <v>3</v>
      </c>
      <c r="JT15">
        <v>4</v>
      </c>
      <c r="JU15">
        <v>5</v>
      </c>
      <c r="JV15">
        <v>6</v>
      </c>
      <c r="JW15">
        <v>7</v>
      </c>
      <c r="JX15">
        <v>8</v>
      </c>
      <c r="JY15">
        <v>9</v>
      </c>
      <c r="JZ15">
        <v>10</v>
      </c>
      <c r="KA15">
        <v>11</v>
      </c>
      <c r="KB15">
        <v>12</v>
      </c>
      <c r="KC15">
        <v>13</v>
      </c>
      <c r="KD15">
        <v>14</v>
      </c>
      <c r="KE15">
        <v>15</v>
      </c>
      <c r="KF15">
        <v>16</v>
      </c>
      <c r="KG15">
        <v>17</v>
      </c>
      <c r="KH15">
        <v>18</v>
      </c>
      <c r="KI15">
        <v>19</v>
      </c>
      <c r="KJ15">
        <v>20</v>
      </c>
      <c r="KK15">
        <v>21</v>
      </c>
      <c r="KL15">
        <v>22</v>
      </c>
      <c r="KM15">
        <v>23</v>
      </c>
      <c r="KN15">
        <v>24</v>
      </c>
      <c r="KO15">
        <v>25</v>
      </c>
      <c r="KP15">
        <v>26</v>
      </c>
      <c r="KQ15">
        <v>27</v>
      </c>
      <c r="KR15">
        <v>28</v>
      </c>
      <c r="KS15">
        <v>29</v>
      </c>
      <c r="KT15">
        <v>30</v>
      </c>
      <c r="KU15">
        <v>31</v>
      </c>
      <c r="KV15" s="18">
        <v>1</v>
      </c>
      <c r="KW15" s="18">
        <v>2</v>
      </c>
      <c r="KX15" s="18">
        <v>3</v>
      </c>
      <c r="KY15" s="18">
        <v>4</v>
      </c>
      <c r="KZ15" s="18">
        <v>5</v>
      </c>
      <c r="LA15" s="18">
        <v>6</v>
      </c>
      <c r="LB15" s="18">
        <v>7</v>
      </c>
      <c r="LC15" s="18">
        <v>8</v>
      </c>
      <c r="LD15" s="18">
        <v>9</v>
      </c>
      <c r="LE15" s="18">
        <v>10</v>
      </c>
      <c r="LF15" s="18">
        <v>11</v>
      </c>
      <c r="LG15" s="18">
        <v>12</v>
      </c>
      <c r="LH15" s="18">
        <v>13</v>
      </c>
      <c r="LI15" s="18">
        <v>14</v>
      </c>
      <c r="LJ15" s="18">
        <v>15</v>
      </c>
      <c r="LK15" s="18">
        <v>16</v>
      </c>
      <c r="LL15" s="18">
        <v>17</v>
      </c>
      <c r="LM15" s="18">
        <v>18</v>
      </c>
      <c r="LN15" s="18">
        <v>19</v>
      </c>
      <c r="LO15" s="18">
        <v>20</v>
      </c>
      <c r="LP15" s="18">
        <v>21</v>
      </c>
      <c r="LQ15" s="18">
        <v>22</v>
      </c>
      <c r="LR15" s="18">
        <v>23</v>
      </c>
      <c r="LS15" s="18">
        <v>24</v>
      </c>
      <c r="LT15" s="18">
        <v>25</v>
      </c>
      <c r="LU15" s="18">
        <v>26</v>
      </c>
      <c r="LV15" s="18">
        <v>27</v>
      </c>
      <c r="LW15" s="18">
        <v>28</v>
      </c>
      <c r="LX15" s="78">
        <v>29</v>
      </c>
      <c r="LY15" s="78">
        <v>30</v>
      </c>
      <c r="LZ15">
        <v>1</v>
      </c>
      <c r="MA15">
        <v>2</v>
      </c>
      <c r="MB15">
        <v>3</v>
      </c>
      <c r="MC15">
        <v>4</v>
      </c>
      <c r="MD15">
        <v>5</v>
      </c>
      <c r="ME15">
        <v>6</v>
      </c>
      <c r="MF15">
        <v>7</v>
      </c>
      <c r="MG15">
        <v>8</v>
      </c>
      <c r="MH15">
        <v>9</v>
      </c>
      <c r="MI15">
        <v>10</v>
      </c>
      <c r="MJ15">
        <v>11</v>
      </c>
      <c r="MK15">
        <v>12</v>
      </c>
      <c r="ML15">
        <v>13</v>
      </c>
      <c r="MM15">
        <v>14</v>
      </c>
      <c r="MN15">
        <v>15</v>
      </c>
      <c r="MO15">
        <v>16</v>
      </c>
      <c r="MP15">
        <v>17</v>
      </c>
      <c r="MQ15">
        <v>18</v>
      </c>
      <c r="MR15">
        <v>19</v>
      </c>
      <c r="MS15">
        <v>20</v>
      </c>
      <c r="MT15">
        <v>21</v>
      </c>
      <c r="MU15">
        <v>22</v>
      </c>
      <c r="MV15" s="15">
        <v>23</v>
      </c>
      <c r="MW15">
        <v>24</v>
      </c>
      <c r="MX15">
        <v>25</v>
      </c>
      <c r="MY15">
        <v>26</v>
      </c>
      <c r="MZ15">
        <v>27</v>
      </c>
      <c r="NA15">
        <v>28</v>
      </c>
      <c r="NB15" s="70">
        <v>29</v>
      </c>
      <c r="NC15" s="70">
        <v>30</v>
      </c>
      <c r="ND15" s="71">
        <v>31</v>
      </c>
      <c r="NE15" s="70">
        <v>1</v>
      </c>
      <c r="NF15" s="70">
        <v>2</v>
      </c>
      <c r="NG15" s="70">
        <v>3</v>
      </c>
      <c r="NH15" s="74">
        <v>4</v>
      </c>
      <c r="NI15" s="74">
        <v>5</v>
      </c>
      <c r="NJ15" s="74">
        <v>6</v>
      </c>
      <c r="NK15" s="74">
        <v>7</v>
      </c>
      <c r="NL15" s="74">
        <v>8</v>
      </c>
      <c r="NM15" s="74">
        <v>9</v>
      </c>
      <c r="NN15" s="74">
        <v>10</v>
      </c>
      <c r="NO15" s="74">
        <v>11</v>
      </c>
      <c r="NP15" s="74">
        <v>12</v>
      </c>
      <c r="NQ15" s="74">
        <v>13</v>
      </c>
      <c r="NR15" s="74">
        <v>14</v>
      </c>
      <c r="NS15" s="74">
        <v>15</v>
      </c>
      <c r="NT15" s="74">
        <v>16</v>
      </c>
      <c r="NU15" s="74">
        <v>17</v>
      </c>
      <c r="NV15" s="74">
        <v>18</v>
      </c>
      <c r="NW15" s="74">
        <v>19</v>
      </c>
      <c r="NX15" s="74">
        <v>20</v>
      </c>
      <c r="NY15" s="74">
        <v>21</v>
      </c>
      <c r="NZ15" s="74">
        <v>22</v>
      </c>
      <c r="OA15" s="75">
        <v>23</v>
      </c>
      <c r="OB15" s="74">
        <v>24</v>
      </c>
      <c r="OC15" s="74">
        <v>25</v>
      </c>
      <c r="OD15" s="74">
        <v>26</v>
      </c>
      <c r="OE15" s="74">
        <v>27</v>
      </c>
      <c r="OF15" s="74">
        <v>28</v>
      </c>
      <c r="OG15" s="74">
        <v>29</v>
      </c>
      <c r="OH15" s="74">
        <v>30</v>
      </c>
      <c r="OI15" s="74">
        <v>31</v>
      </c>
      <c r="OJ15" s="18">
        <v>1</v>
      </c>
      <c r="OK15" s="18">
        <v>2</v>
      </c>
      <c r="OL15" s="18">
        <v>3</v>
      </c>
      <c r="OM15" s="18">
        <v>4</v>
      </c>
      <c r="ON15" s="18">
        <v>5</v>
      </c>
      <c r="OO15" s="18">
        <v>6</v>
      </c>
      <c r="OP15" s="18">
        <v>7</v>
      </c>
      <c r="OQ15" s="18">
        <v>8</v>
      </c>
      <c r="OR15" s="18">
        <v>9</v>
      </c>
      <c r="OS15" s="18">
        <v>10</v>
      </c>
      <c r="OT15" s="18">
        <v>11</v>
      </c>
      <c r="OU15" s="18">
        <v>12</v>
      </c>
      <c r="OV15" s="18">
        <v>13</v>
      </c>
      <c r="OW15" s="18">
        <v>14</v>
      </c>
      <c r="OX15" s="18">
        <v>15</v>
      </c>
      <c r="OY15" s="18">
        <v>16</v>
      </c>
      <c r="OZ15" s="18">
        <v>17</v>
      </c>
      <c r="PA15" s="18">
        <v>18</v>
      </c>
      <c r="PB15" s="18">
        <v>19</v>
      </c>
      <c r="PC15" s="18">
        <v>20</v>
      </c>
      <c r="PD15" s="18">
        <v>21</v>
      </c>
      <c r="PE15" s="18">
        <v>22</v>
      </c>
      <c r="PF15" s="18">
        <v>23</v>
      </c>
      <c r="PG15" s="18">
        <v>24</v>
      </c>
      <c r="PH15" s="18">
        <v>25</v>
      </c>
      <c r="PI15" s="18">
        <v>26</v>
      </c>
      <c r="PJ15" s="18">
        <v>27</v>
      </c>
      <c r="PK15" s="18">
        <v>28</v>
      </c>
      <c r="PL15" s="18">
        <v>29</v>
      </c>
      <c r="PM15">
        <v>1</v>
      </c>
      <c r="PN15">
        <v>2</v>
      </c>
      <c r="PO15">
        <v>3</v>
      </c>
      <c r="PP15">
        <v>4</v>
      </c>
      <c r="PQ15">
        <v>5</v>
      </c>
      <c r="PR15">
        <v>6</v>
      </c>
      <c r="PS15">
        <v>7</v>
      </c>
      <c r="PT15">
        <v>8</v>
      </c>
      <c r="PU15">
        <v>9</v>
      </c>
      <c r="PV15">
        <v>10</v>
      </c>
      <c r="PW15">
        <v>11</v>
      </c>
      <c r="PX15">
        <v>12</v>
      </c>
      <c r="PY15">
        <v>13</v>
      </c>
      <c r="PZ15">
        <v>14</v>
      </c>
      <c r="QA15">
        <v>15</v>
      </c>
      <c r="QB15">
        <v>16</v>
      </c>
      <c r="QC15">
        <v>17</v>
      </c>
      <c r="QD15">
        <v>18</v>
      </c>
      <c r="QE15">
        <v>19</v>
      </c>
      <c r="QF15">
        <v>20</v>
      </c>
      <c r="QG15">
        <v>21</v>
      </c>
      <c r="QH15">
        <v>22</v>
      </c>
      <c r="QI15">
        <v>23</v>
      </c>
      <c r="QJ15">
        <v>24</v>
      </c>
      <c r="QK15">
        <v>25</v>
      </c>
      <c r="QL15">
        <v>26</v>
      </c>
      <c r="QM15">
        <v>27</v>
      </c>
      <c r="QN15">
        <v>28</v>
      </c>
      <c r="QO15">
        <v>29</v>
      </c>
      <c r="QP15">
        <v>30</v>
      </c>
      <c r="QQ15">
        <v>31</v>
      </c>
      <c r="QS15" s="181"/>
      <c r="QT15" s="16">
        <v>11</v>
      </c>
      <c r="QU15" s="18"/>
      <c r="QV15" s="74"/>
      <c r="QW15" s="18"/>
      <c r="QX15" s="74"/>
      <c r="QY15" s="18"/>
      <c r="QZ15" s="74"/>
      <c r="RA15" s="18"/>
      <c r="RB15" s="74"/>
      <c r="RC15" s="18"/>
      <c r="RD15" s="74"/>
      <c r="RE15" s="18"/>
      <c r="RF15" s="74">
        <v>1</v>
      </c>
      <c r="RG15" s="74">
        <v>2</v>
      </c>
      <c r="RH15" s="74">
        <v>3</v>
      </c>
      <c r="RI15" s="74">
        <v>4</v>
      </c>
      <c r="RJ15" s="74">
        <v>5</v>
      </c>
      <c r="RK15" s="74">
        <v>6</v>
      </c>
      <c r="RL15" s="74">
        <v>7</v>
      </c>
      <c r="RM15" s="74">
        <v>8</v>
      </c>
      <c r="RN15" s="74">
        <v>9</v>
      </c>
      <c r="RO15" s="74">
        <v>10</v>
      </c>
      <c r="RP15" s="74">
        <v>11</v>
      </c>
      <c r="RQ15" s="74">
        <v>12</v>
      </c>
      <c r="RR15" s="74">
        <v>13</v>
      </c>
      <c r="RS15" s="74">
        <v>14</v>
      </c>
      <c r="RT15" s="74">
        <v>15</v>
      </c>
      <c r="RU15" s="74">
        <v>16</v>
      </c>
      <c r="RV15" s="74">
        <v>17</v>
      </c>
      <c r="RW15" s="74">
        <v>18</v>
      </c>
      <c r="RX15" s="74">
        <v>19</v>
      </c>
      <c r="RY15" s="74">
        <v>20</v>
      </c>
      <c r="RZ15" s="74">
        <v>21</v>
      </c>
      <c r="SA15" s="74">
        <v>22</v>
      </c>
      <c r="SB15" s="74">
        <v>23</v>
      </c>
      <c r="SC15" s="74">
        <v>24</v>
      </c>
      <c r="SD15" s="74">
        <v>25</v>
      </c>
      <c r="SE15" s="74">
        <v>26</v>
      </c>
      <c r="SF15" s="74">
        <v>27</v>
      </c>
      <c r="SG15" s="74">
        <v>28</v>
      </c>
      <c r="SH15" s="74">
        <v>0</v>
      </c>
      <c r="SI15" s="18"/>
    </row>
    <row r="16" spans="1:503" ht="15" customHeight="1">
      <c r="A16" s="17"/>
      <c r="B16" s="16">
        <v>12</v>
      </c>
      <c r="C16" s="21" t="s">
        <v>34</v>
      </c>
      <c r="D16" s="21" t="s">
        <v>54</v>
      </c>
      <c r="E16" s="18" t="s">
        <v>3</v>
      </c>
      <c r="F16" s="18" t="s">
        <v>4</v>
      </c>
      <c r="G16" s="18" t="s">
        <v>5</v>
      </c>
      <c r="H16" s="18" t="s">
        <v>6</v>
      </c>
      <c r="I16" s="18" t="s">
        <v>7</v>
      </c>
      <c r="J16" s="18" t="s">
        <v>2</v>
      </c>
      <c r="K16" s="21" t="s">
        <v>54</v>
      </c>
      <c r="L16" s="18" t="s">
        <v>3</v>
      </c>
      <c r="M16" s="18" t="s">
        <v>4</v>
      </c>
      <c r="N16" s="18" t="s">
        <v>5</v>
      </c>
      <c r="O16" s="18" t="s">
        <v>6</v>
      </c>
      <c r="P16" s="18" t="s">
        <v>7</v>
      </c>
      <c r="Q16" s="18" t="s">
        <v>2</v>
      </c>
      <c r="R16" s="18" t="s">
        <v>0</v>
      </c>
      <c r="S16" s="18" t="s">
        <v>3</v>
      </c>
      <c r="T16" s="18" t="s">
        <v>4</v>
      </c>
      <c r="U16" s="18" t="s">
        <v>5</v>
      </c>
      <c r="V16" s="18" t="s">
        <v>6</v>
      </c>
      <c r="W16" s="18" t="s">
        <v>7</v>
      </c>
      <c r="X16" s="18" t="s">
        <v>2</v>
      </c>
      <c r="Y16" s="18" t="s">
        <v>0</v>
      </c>
      <c r="Z16" s="18" t="s">
        <v>3</v>
      </c>
      <c r="AA16" s="18" t="s">
        <v>4</v>
      </c>
      <c r="AB16" s="18" t="s">
        <v>5</v>
      </c>
      <c r="AC16" s="18" t="s">
        <v>6</v>
      </c>
      <c r="AD16" s="18" t="s">
        <v>7</v>
      </c>
      <c r="AE16" s="18" t="s">
        <v>2</v>
      </c>
      <c r="AF16" s="18" t="s">
        <v>0</v>
      </c>
      <c r="AG16" s="18" t="s">
        <v>3</v>
      </c>
      <c r="AH16" t="s">
        <v>4</v>
      </c>
      <c r="AI16" t="s">
        <v>5</v>
      </c>
      <c r="AJ16" t="s">
        <v>6</v>
      </c>
      <c r="AK16" t="s">
        <v>7</v>
      </c>
      <c r="AL16" t="s">
        <v>2</v>
      </c>
      <c r="AM16" t="s">
        <v>0</v>
      </c>
      <c r="AN16" t="s">
        <v>3</v>
      </c>
      <c r="AO16" t="s">
        <v>4</v>
      </c>
      <c r="AP16" t="s">
        <v>5</v>
      </c>
      <c r="AQ16" t="s">
        <v>6</v>
      </c>
      <c r="AR16" s="15" t="s">
        <v>35</v>
      </c>
      <c r="AS16" t="s">
        <v>2</v>
      </c>
      <c r="AT16" t="s">
        <v>0</v>
      </c>
      <c r="AU16" t="s">
        <v>3</v>
      </c>
      <c r="AV16" t="s">
        <v>4</v>
      </c>
      <c r="AW16" t="s">
        <v>5</v>
      </c>
      <c r="AX16" t="s">
        <v>6</v>
      </c>
      <c r="AY16" t="s">
        <v>7</v>
      </c>
      <c r="AZ16" t="s">
        <v>2</v>
      </c>
      <c r="BA16" t="s">
        <v>0</v>
      </c>
      <c r="BB16" t="s">
        <v>3</v>
      </c>
      <c r="BC16" t="s">
        <v>4</v>
      </c>
      <c r="BD16" t="s">
        <v>5</v>
      </c>
      <c r="BE16" t="s">
        <v>6</v>
      </c>
      <c r="BF16" t="s">
        <v>7</v>
      </c>
      <c r="BG16" t="s">
        <v>2</v>
      </c>
      <c r="BH16" t="s">
        <v>0</v>
      </c>
      <c r="BI16" t="s">
        <v>3</v>
      </c>
      <c r="BK16" s="18" t="s">
        <v>4</v>
      </c>
      <c r="BL16" s="18" t="s">
        <v>5</v>
      </c>
      <c r="BM16" s="18" t="s">
        <v>6</v>
      </c>
      <c r="BN16" s="18" t="s">
        <v>7</v>
      </c>
      <c r="BO16" s="18" t="s">
        <v>2</v>
      </c>
      <c r="BP16" s="18" t="s">
        <v>0</v>
      </c>
      <c r="BQ16" s="18" t="s">
        <v>3</v>
      </c>
      <c r="BR16" s="18" t="s">
        <v>4</v>
      </c>
      <c r="BS16" s="18" t="s">
        <v>5</v>
      </c>
      <c r="BT16" s="18" t="s">
        <v>6</v>
      </c>
      <c r="BU16" s="18" t="s">
        <v>7</v>
      </c>
      <c r="BV16" s="18" t="s">
        <v>2</v>
      </c>
      <c r="BW16" s="18" t="s">
        <v>0</v>
      </c>
      <c r="BX16" s="18" t="s">
        <v>3</v>
      </c>
      <c r="BY16" s="18" t="s">
        <v>4</v>
      </c>
      <c r="BZ16" s="18" t="s">
        <v>5</v>
      </c>
      <c r="CA16" s="18" t="s">
        <v>6</v>
      </c>
      <c r="CB16" s="18" t="s">
        <v>7</v>
      </c>
      <c r="CC16" s="18" t="s">
        <v>2</v>
      </c>
      <c r="CD16" s="18" t="s">
        <v>0</v>
      </c>
      <c r="CE16" s="35" t="s">
        <v>55</v>
      </c>
      <c r="CF16" s="18" t="s">
        <v>4</v>
      </c>
      <c r="CG16" s="18" t="s">
        <v>5</v>
      </c>
      <c r="CH16" s="18" t="s">
        <v>6</v>
      </c>
      <c r="CI16" s="18" t="s">
        <v>7</v>
      </c>
      <c r="CJ16" s="18" t="s">
        <v>2</v>
      </c>
      <c r="CK16" s="18" t="s">
        <v>0</v>
      </c>
      <c r="CL16" s="18" t="s">
        <v>3</v>
      </c>
      <c r="CM16" s="18" t="s">
        <v>4</v>
      </c>
      <c r="CN16" s="18" t="s">
        <v>5</v>
      </c>
      <c r="CO16" s="18" t="s">
        <v>6</v>
      </c>
      <c r="CP16" t="s">
        <v>7</v>
      </c>
      <c r="CQ16" t="s">
        <v>2</v>
      </c>
      <c r="CR16" t="s">
        <v>0</v>
      </c>
      <c r="CS16" t="s">
        <v>3</v>
      </c>
      <c r="CT16" t="s">
        <v>4</v>
      </c>
      <c r="CU16" t="s">
        <v>5</v>
      </c>
      <c r="CV16" t="s">
        <v>6</v>
      </c>
      <c r="CW16" t="s">
        <v>7</v>
      </c>
      <c r="CX16" t="s">
        <v>2</v>
      </c>
      <c r="CY16" t="s">
        <v>0</v>
      </c>
      <c r="CZ16" t="s">
        <v>3</v>
      </c>
      <c r="DA16" t="s">
        <v>4</v>
      </c>
      <c r="DB16" t="s">
        <v>5</v>
      </c>
      <c r="DC16" t="s">
        <v>6</v>
      </c>
      <c r="DD16" t="s">
        <v>7</v>
      </c>
      <c r="DE16" t="s">
        <v>2</v>
      </c>
      <c r="DF16" t="s">
        <v>0</v>
      </c>
      <c r="DG16" t="s">
        <v>3</v>
      </c>
      <c r="DH16" t="s">
        <v>4</v>
      </c>
      <c r="DI16" t="s">
        <v>5</v>
      </c>
      <c r="DJ16" t="s">
        <v>6</v>
      </c>
      <c r="DK16" t="s">
        <v>7</v>
      </c>
      <c r="DL16" t="s">
        <v>2</v>
      </c>
      <c r="DM16" t="s">
        <v>0</v>
      </c>
      <c r="DN16" t="s">
        <v>3</v>
      </c>
      <c r="DO16" t="s">
        <v>4</v>
      </c>
      <c r="DP16" t="s">
        <v>5</v>
      </c>
      <c r="DQ16" t="s">
        <v>6</v>
      </c>
      <c r="DR16" s="15" t="s">
        <v>35</v>
      </c>
      <c r="DS16" t="s">
        <v>2</v>
      </c>
      <c r="DT16" s="18" t="s">
        <v>0</v>
      </c>
      <c r="DU16" s="18" t="s">
        <v>3</v>
      </c>
      <c r="DV16" s="21" t="s">
        <v>56</v>
      </c>
      <c r="DW16" s="35" t="s">
        <v>57</v>
      </c>
      <c r="DX16" s="35" t="s">
        <v>58</v>
      </c>
      <c r="DY16" s="18" t="s">
        <v>7</v>
      </c>
      <c r="DZ16" s="18" t="s">
        <v>2</v>
      </c>
      <c r="EA16" s="18" t="s">
        <v>0</v>
      </c>
      <c r="EB16" s="18" t="s">
        <v>3</v>
      </c>
      <c r="EC16" s="18" t="s">
        <v>4</v>
      </c>
      <c r="ED16" s="18" t="s">
        <v>5</v>
      </c>
      <c r="EE16" s="18" t="s">
        <v>6</v>
      </c>
      <c r="EF16" s="18" t="s">
        <v>7</v>
      </c>
      <c r="EG16" s="18" t="s">
        <v>2</v>
      </c>
      <c r="EH16" s="18" t="s">
        <v>0</v>
      </c>
      <c r="EI16" s="18" t="s">
        <v>3</v>
      </c>
      <c r="EJ16" s="18" t="s">
        <v>4</v>
      </c>
      <c r="EK16" s="18" t="s">
        <v>5</v>
      </c>
      <c r="EL16" s="18" t="s">
        <v>6</v>
      </c>
      <c r="EM16" s="18" t="s">
        <v>7</v>
      </c>
      <c r="EN16" s="18" t="s">
        <v>2</v>
      </c>
      <c r="EO16" s="18" t="s">
        <v>0</v>
      </c>
      <c r="EP16" s="18" t="s">
        <v>3</v>
      </c>
      <c r="EQ16" s="18" t="s">
        <v>4</v>
      </c>
      <c r="ER16" s="18" t="s">
        <v>5</v>
      </c>
      <c r="ES16" s="18" t="s">
        <v>6</v>
      </c>
      <c r="ET16" s="18" t="s">
        <v>7</v>
      </c>
      <c r="EU16" s="18" t="s">
        <v>2</v>
      </c>
      <c r="EV16" s="18" t="s">
        <v>0</v>
      </c>
      <c r="EW16" s="18" t="s">
        <v>3</v>
      </c>
      <c r="EX16" s="18" t="s">
        <v>4</v>
      </c>
      <c r="EY16" t="s">
        <v>5</v>
      </c>
      <c r="EZ16" t="s">
        <v>6</v>
      </c>
      <c r="FA16" t="s">
        <v>7</v>
      </c>
      <c r="FB16" t="s">
        <v>2</v>
      </c>
      <c r="FC16" t="s">
        <v>0</v>
      </c>
      <c r="FD16" t="s">
        <v>3</v>
      </c>
      <c r="FE16" t="s">
        <v>4</v>
      </c>
      <c r="FF16" t="s">
        <v>5</v>
      </c>
      <c r="FG16" t="s">
        <v>6</v>
      </c>
      <c r="FH16" t="s">
        <v>7</v>
      </c>
      <c r="FI16" t="s">
        <v>2</v>
      </c>
      <c r="FJ16" t="s">
        <v>0</v>
      </c>
      <c r="FK16" t="s">
        <v>3</v>
      </c>
      <c r="FL16" t="s">
        <v>4</v>
      </c>
      <c r="FM16" t="s">
        <v>5</v>
      </c>
      <c r="FN16" t="s">
        <v>6</v>
      </c>
      <c r="FO16" t="s">
        <v>7</v>
      </c>
      <c r="FP16" t="s">
        <v>2</v>
      </c>
      <c r="FQ16" t="s">
        <v>0</v>
      </c>
      <c r="FR16" t="s">
        <v>3</v>
      </c>
      <c r="FS16" t="s">
        <v>4</v>
      </c>
      <c r="FT16" t="s">
        <v>5</v>
      </c>
      <c r="FU16" t="s">
        <v>6</v>
      </c>
      <c r="FV16" t="s">
        <v>7</v>
      </c>
      <c r="FW16" t="s">
        <v>2</v>
      </c>
      <c r="FX16" t="s">
        <v>0</v>
      </c>
      <c r="FY16" t="s">
        <v>3</v>
      </c>
      <c r="FZ16" t="s">
        <v>4</v>
      </c>
      <c r="GA16" t="s">
        <v>5</v>
      </c>
      <c r="GB16" t="s">
        <v>6</v>
      </c>
      <c r="GC16" s="18" t="s">
        <v>7</v>
      </c>
      <c r="GD16" s="18" t="s">
        <v>2</v>
      </c>
      <c r="GE16" s="18" t="s">
        <v>0</v>
      </c>
      <c r="GF16" s="18" t="s">
        <v>3</v>
      </c>
      <c r="GG16" s="18" t="s">
        <v>4</v>
      </c>
      <c r="GH16" s="18" t="s">
        <v>5</v>
      </c>
      <c r="GI16" s="18" t="s">
        <v>6</v>
      </c>
      <c r="GJ16" s="18" t="s">
        <v>7</v>
      </c>
      <c r="GK16" s="18" t="s">
        <v>2</v>
      </c>
      <c r="GL16" s="18" t="s">
        <v>0</v>
      </c>
      <c r="GM16" s="18" t="s">
        <v>3</v>
      </c>
      <c r="GN16" s="18" t="s">
        <v>4</v>
      </c>
      <c r="GO16" s="18" t="s">
        <v>5</v>
      </c>
      <c r="GP16" s="18" t="s">
        <v>6</v>
      </c>
      <c r="GQ16" s="18" t="s">
        <v>7</v>
      </c>
      <c r="GR16" s="18" t="s">
        <v>2</v>
      </c>
      <c r="GS16" s="21" t="s">
        <v>54</v>
      </c>
      <c r="GT16" s="18" t="s">
        <v>3</v>
      </c>
      <c r="GU16" s="18" t="s">
        <v>4</v>
      </c>
      <c r="GV16" s="18" t="s">
        <v>5</v>
      </c>
      <c r="GW16" s="18" t="s">
        <v>6</v>
      </c>
      <c r="GX16" s="18" t="s">
        <v>7</v>
      </c>
      <c r="GY16" s="18" t="s">
        <v>2</v>
      </c>
      <c r="GZ16" s="18" t="s">
        <v>0</v>
      </c>
      <c r="HA16" s="18" t="s">
        <v>3</v>
      </c>
      <c r="HB16" s="18" t="s">
        <v>4</v>
      </c>
      <c r="HC16" s="18" t="s">
        <v>5</v>
      </c>
      <c r="HD16" s="18" t="s">
        <v>6</v>
      </c>
      <c r="HE16" s="18" t="s">
        <v>7</v>
      </c>
      <c r="HF16" s="18" t="s">
        <v>2</v>
      </c>
      <c r="HG16" s="18" t="s">
        <v>0</v>
      </c>
      <c r="HH16" t="s">
        <v>3</v>
      </c>
      <c r="HI16" t="s">
        <v>4</v>
      </c>
      <c r="HJ16" t="s">
        <v>5</v>
      </c>
      <c r="HK16" t="s">
        <v>6</v>
      </c>
      <c r="HL16" t="s">
        <v>7</v>
      </c>
      <c r="HM16" t="s">
        <v>2</v>
      </c>
      <c r="HN16" t="s">
        <v>0</v>
      </c>
      <c r="HO16" t="s">
        <v>3</v>
      </c>
      <c r="HP16" t="s">
        <v>4</v>
      </c>
      <c r="HQ16" t="s">
        <v>5</v>
      </c>
      <c r="HR16" s="15" t="s">
        <v>58</v>
      </c>
      <c r="HS16" t="s">
        <v>7</v>
      </c>
      <c r="HT16" s="70" t="s">
        <v>2</v>
      </c>
      <c r="HU16" s="70" t="s">
        <v>55</v>
      </c>
      <c r="HV16" s="70" t="s">
        <v>56</v>
      </c>
      <c r="HW16" t="s">
        <v>4</v>
      </c>
      <c r="HX16" t="s">
        <v>5</v>
      </c>
      <c r="HY16" t="s">
        <v>6</v>
      </c>
      <c r="HZ16" t="s">
        <v>7</v>
      </c>
      <c r="IA16" t="s">
        <v>2</v>
      </c>
      <c r="IB16" t="s">
        <v>0</v>
      </c>
      <c r="IC16" t="s">
        <v>3</v>
      </c>
      <c r="ID16" t="s">
        <v>4</v>
      </c>
      <c r="IE16" t="s">
        <v>5</v>
      </c>
      <c r="IF16" t="s">
        <v>6</v>
      </c>
      <c r="IG16" t="s">
        <v>7</v>
      </c>
      <c r="IH16" t="s">
        <v>2</v>
      </c>
      <c r="II16" t="s">
        <v>0</v>
      </c>
      <c r="IJ16" t="s">
        <v>3</v>
      </c>
      <c r="IK16" t="s">
        <v>4</v>
      </c>
      <c r="IL16" t="s">
        <v>5</v>
      </c>
      <c r="IM16" s="18" t="s">
        <v>6</v>
      </c>
      <c r="IN16" s="18" t="s">
        <v>7</v>
      </c>
      <c r="IO16" s="18" t="s">
        <v>2</v>
      </c>
      <c r="IP16" s="18" t="s">
        <v>0</v>
      </c>
      <c r="IQ16" s="18" t="s">
        <v>3</v>
      </c>
      <c r="IR16" s="18" t="s">
        <v>4</v>
      </c>
      <c r="IS16" s="18" t="s">
        <v>5</v>
      </c>
      <c r="IT16" s="18" t="s">
        <v>6</v>
      </c>
      <c r="IU16" s="18" t="s">
        <v>7</v>
      </c>
      <c r="IV16" s="18" t="s">
        <v>2</v>
      </c>
      <c r="IW16" s="18" t="s">
        <v>0</v>
      </c>
      <c r="IX16" s="18" t="s">
        <v>3</v>
      </c>
      <c r="IY16" s="18" t="s">
        <v>4</v>
      </c>
      <c r="IZ16" s="18" t="s">
        <v>5</v>
      </c>
      <c r="JA16" s="18" t="s">
        <v>6</v>
      </c>
      <c r="JB16" s="18" t="s">
        <v>7</v>
      </c>
      <c r="JC16" s="18" t="s">
        <v>2</v>
      </c>
      <c r="JD16" s="21" t="s">
        <v>54</v>
      </c>
      <c r="JE16" s="18" t="s">
        <v>3</v>
      </c>
      <c r="JF16" s="18" t="s">
        <v>4</v>
      </c>
      <c r="JG16" s="18" t="s">
        <v>5</v>
      </c>
      <c r="JH16" s="18" t="s">
        <v>6</v>
      </c>
      <c r="JI16" s="21" t="s">
        <v>35</v>
      </c>
      <c r="JJ16" s="18" t="s">
        <v>2</v>
      </c>
      <c r="JK16" s="18" t="s">
        <v>0</v>
      </c>
      <c r="JL16" s="18" t="s">
        <v>3</v>
      </c>
      <c r="JM16" s="18" t="s">
        <v>4</v>
      </c>
      <c r="JN16" s="18" t="s">
        <v>5</v>
      </c>
      <c r="JO16" s="18" t="s">
        <v>6</v>
      </c>
      <c r="JP16" s="18" t="s">
        <v>7</v>
      </c>
      <c r="JQ16" t="s">
        <v>2</v>
      </c>
      <c r="JR16" t="s">
        <v>0</v>
      </c>
      <c r="JS16" t="s">
        <v>3</v>
      </c>
      <c r="JT16" t="s">
        <v>4</v>
      </c>
      <c r="JU16" t="s">
        <v>5</v>
      </c>
      <c r="JV16" t="s">
        <v>6</v>
      </c>
      <c r="JW16" t="s">
        <v>7</v>
      </c>
      <c r="JX16" t="s">
        <v>2</v>
      </c>
      <c r="JY16" s="15" t="s">
        <v>54</v>
      </c>
      <c r="JZ16" t="s">
        <v>3</v>
      </c>
      <c r="KA16" t="s">
        <v>4</v>
      </c>
      <c r="KB16" t="s">
        <v>5</v>
      </c>
      <c r="KC16" t="s">
        <v>6</v>
      </c>
      <c r="KD16" t="s">
        <v>7</v>
      </c>
      <c r="KE16" t="s">
        <v>2</v>
      </c>
      <c r="KF16" t="s">
        <v>0</v>
      </c>
      <c r="KG16" t="s">
        <v>3</v>
      </c>
      <c r="KH16" t="s">
        <v>4</v>
      </c>
      <c r="KI16" t="s">
        <v>5</v>
      </c>
      <c r="KJ16" t="s">
        <v>6</v>
      </c>
      <c r="KK16" t="s">
        <v>7</v>
      </c>
      <c r="KL16" t="s">
        <v>2</v>
      </c>
      <c r="KM16" t="s">
        <v>0</v>
      </c>
      <c r="KN16" t="s">
        <v>3</v>
      </c>
      <c r="KO16" t="s">
        <v>4</v>
      </c>
      <c r="KP16" t="s">
        <v>5</v>
      </c>
      <c r="KQ16" t="s">
        <v>6</v>
      </c>
      <c r="KR16" t="s">
        <v>7</v>
      </c>
      <c r="KS16" t="s">
        <v>2</v>
      </c>
      <c r="KT16" t="s">
        <v>0</v>
      </c>
      <c r="KU16" t="s">
        <v>3</v>
      </c>
      <c r="KV16" s="18" t="s">
        <v>4</v>
      </c>
      <c r="KW16" s="18" t="s">
        <v>5</v>
      </c>
      <c r="KX16" s="21" t="s">
        <v>58</v>
      </c>
      <c r="KY16" s="18" t="s">
        <v>7</v>
      </c>
      <c r="KZ16" s="18" t="s">
        <v>2</v>
      </c>
      <c r="LA16" s="18" t="s">
        <v>0</v>
      </c>
      <c r="LB16" s="18" t="s">
        <v>3</v>
      </c>
      <c r="LC16" s="18" t="s">
        <v>4</v>
      </c>
      <c r="LD16" s="18" t="s">
        <v>5</v>
      </c>
      <c r="LE16" s="18" t="s">
        <v>6</v>
      </c>
      <c r="LF16" s="18" t="s">
        <v>7</v>
      </c>
      <c r="LG16" s="18" t="s">
        <v>2</v>
      </c>
      <c r="LH16" s="18" t="s">
        <v>0</v>
      </c>
      <c r="LI16" s="18" t="s">
        <v>3</v>
      </c>
      <c r="LJ16" s="18" t="s">
        <v>4</v>
      </c>
      <c r="LK16" s="18" t="s">
        <v>5</v>
      </c>
      <c r="LL16" s="18" t="s">
        <v>6</v>
      </c>
      <c r="LM16" s="18" t="s">
        <v>7</v>
      </c>
      <c r="LN16" s="18" t="s">
        <v>2</v>
      </c>
      <c r="LO16" s="18" t="s">
        <v>0</v>
      </c>
      <c r="LP16" s="18" t="s">
        <v>3</v>
      </c>
      <c r="LQ16" s="18" t="s">
        <v>4</v>
      </c>
      <c r="LR16" s="35" t="s">
        <v>57</v>
      </c>
      <c r="LS16" s="18" t="s">
        <v>6</v>
      </c>
      <c r="LT16" s="18" t="s">
        <v>7</v>
      </c>
      <c r="LU16" s="18" t="s">
        <v>2</v>
      </c>
      <c r="LV16" s="18" t="s">
        <v>0</v>
      </c>
      <c r="LW16" s="18" t="s">
        <v>3</v>
      </c>
      <c r="LX16" s="78" t="s">
        <v>4</v>
      </c>
      <c r="LY16" s="78" t="s">
        <v>5</v>
      </c>
      <c r="LZ16" t="s">
        <v>6</v>
      </c>
      <c r="MA16" t="s">
        <v>7</v>
      </c>
      <c r="MB16" t="s">
        <v>2</v>
      </c>
      <c r="MC16" t="s">
        <v>0</v>
      </c>
      <c r="MD16" t="s">
        <v>3</v>
      </c>
      <c r="ME16" t="s">
        <v>4</v>
      </c>
      <c r="MF16" t="s">
        <v>5</v>
      </c>
      <c r="MG16" t="s">
        <v>6</v>
      </c>
      <c r="MH16" t="s">
        <v>7</v>
      </c>
      <c r="MI16" t="s">
        <v>2</v>
      </c>
      <c r="MJ16" t="s">
        <v>0</v>
      </c>
      <c r="MK16" t="s">
        <v>3</v>
      </c>
      <c r="ML16" t="s">
        <v>4</v>
      </c>
      <c r="MM16" t="s">
        <v>5</v>
      </c>
      <c r="MN16" t="s">
        <v>6</v>
      </c>
      <c r="MO16" t="s">
        <v>7</v>
      </c>
      <c r="MP16" t="s">
        <v>2</v>
      </c>
      <c r="MQ16" t="s">
        <v>0</v>
      </c>
      <c r="MR16" t="s">
        <v>3</v>
      </c>
      <c r="MS16" t="s">
        <v>4</v>
      </c>
      <c r="MT16" t="s">
        <v>5</v>
      </c>
      <c r="MU16" t="s">
        <v>6</v>
      </c>
      <c r="MV16" s="15" t="s">
        <v>35</v>
      </c>
      <c r="MW16" t="s">
        <v>2</v>
      </c>
      <c r="MX16" t="s">
        <v>0</v>
      </c>
      <c r="MY16" t="s">
        <v>3</v>
      </c>
      <c r="MZ16" t="s">
        <v>4</v>
      </c>
      <c r="NA16" t="s">
        <v>5</v>
      </c>
      <c r="NB16" s="70" t="s">
        <v>58</v>
      </c>
      <c r="NC16" s="70" t="s">
        <v>7</v>
      </c>
      <c r="ND16" s="71" t="s">
        <v>2</v>
      </c>
      <c r="NE16" s="70" t="s">
        <v>0</v>
      </c>
      <c r="NF16" s="70" t="s">
        <v>3</v>
      </c>
      <c r="NG16" s="70" t="s">
        <v>4</v>
      </c>
      <c r="NH16" s="74" t="s">
        <v>5</v>
      </c>
      <c r="NI16" s="74" t="s">
        <v>6</v>
      </c>
      <c r="NJ16" s="74" t="s">
        <v>7</v>
      </c>
      <c r="NK16" s="74" t="s">
        <v>2</v>
      </c>
      <c r="NL16" s="74" t="s">
        <v>0</v>
      </c>
      <c r="NM16" s="74" t="s">
        <v>3</v>
      </c>
      <c r="NN16" s="74" t="s">
        <v>4</v>
      </c>
      <c r="NO16" s="74" t="s">
        <v>5</v>
      </c>
      <c r="NP16" s="74" t="s">
        <v>6</v>
      </c>
      <c r="NQ16" s="74" t="s">
        <v>7</v>
      </c>
      <c r="NR16" s="74" t="s">
        <v>2</v>
      </c>
      <c r="NS16" s="74" t="s">
        <v>0</v>
      </c>
      <c r="NT16" s="74" t="s">
        <v>3</v>
      </c>
      <c r="NU16" s="74" t="s">
        <v>4</v>
      </c>
      <c r="NV16" s="74" t="s">
        <v>5</v>
      </c>
      <c r="NW16" s="74" t="s">
        <v>6</v>
      </c>
      <c r="NX16" s="75" t="s">
        <v>35</v>
      </c>
      <c r="NY16" s="74" t="s">
        <v>2</v>
      </c>
      <c r="NZ16" s="74" t="s">
        <v>0</v>
      </c>
      <c r="OA16" s="74" t="s">
        <v>3</v>
      </c>
      <c r="OB16" s="74" t="s">
        <v>4</v>
      </c>
      <c r="OC16" s="74" t="s">
        <v>5</v>
      </c>
      <c r="OD16" s="74" t="s">
        <v>6</v>
      </c>
      <c r="OE16" s="74" t="s">
        <v>7</v>
      </c>
      <c r="OF16" s="74" t="s">
        <v>2</v>
      </c>
      <c r="OG16" s="74" t="s">
        <v>0</v>
      </c>
      <c r="OH16" s="74" t="s">
        <v>3</v>
      </c>
      <c r="OI16" s="74" t="s">
        <v>4</v>
      </c>
      <c r="OJ16" s="18" t="s">
        <v>5</v>
      </c>
      <c r="OK16" s="18" t="s">
        <v>6</v>
      </c>
      <c r="OL16" s="18" t="s">
        <v>7</v>
      </c>
      <c r="OM16" s="18" t="s">
        <v>2</v>
      </c>
      <c r="ON16" s="18" t="s">
        <v>0</v>
      </c>
      <c r="OO16" s="18" t="s">
        <v>3</v>
      </c>
      <c r="OP16" s="18" t="s">
        <v>4</v>
      </c>
      <c r="OQ16" s="18" t="s">
        <v>5</v>
      </c>
      <c r="OR16" s="18" t="s">
        <v>6</v>
      </c>
      <c r="OS16" s="18" t="s">
        <v>7</v>
      </c>
      <c r="OT16" s="18" t="s">
        <v>2</v>
      </c>
      <c r="OU16" s="18" t="s">
        <v>0</v>
      </c>
      <c r="OV16" s="18" t="s">
        <v>3</v>
      </c>
      <c r="OW16" s="18" t="s">
        <v>4</v>
      </c>
      <c r="OX16" s="18" t="s">
        <v>5</v>
      </c>
      <c r="OY16" s="18" t="s">
        <v>6</v>
      </c>
      <c r="OZ16" s="18" t="s">
        <v>7</v>
      </c>
      <c r="PA16" s="18" t="s">
        <v>2</v>
      </c>
      <c r="PB16" s="18" t="s">
        <v>0</v>
      </c>
      <c r="PC16" s="18" t="s">
        <v>3</v>
      </c>
      <c r="PD16" s="18" t="s">
        <v>4</v>
      </c>
      <c r="PE16" s="18" t="s">
        <v>5</v>
      </c>
      <c r="PF16" s="35" t="s">
        <v>58</v>
      </c>
      <c r="PG16" s="18" t="s">
        <v>7</v>
      </c>
      <c r="PH16" s="18" t="s">
        <v>2</v>
      </c>
      <c r="PI16" s="18" t="s">
        <v>0</v>
      </c>
      <c r="PJ16" s="18" t="s">
        <v>3</v>
      </c>
      <c r="PK16" s="18" t="s">
        <v>4</v>
      </c>
      <c r="PL16" s="18" t="s">
        <v>5</v>
      </c>
      <c r="PM16" s="74" t="s">
        <v>6</v>
      </c>
      <c r="PN16" s="74" t="s">
        <v>7</v>
      </c>
      <c r="PO16" s="74" t="s">
        <v>2</v>
      </c>
      <c r="PP16" s="74" t="s">
        <v>0</v>
      </c>
      <c r="PQ16" s="74" t="s">
        <v>3</v>
      </c>
      <c r="PR16" s="74" t="s">
        <v>4</v>
      </c>
      <c r="PS16" s="74" t="s">
        <v>5</v>
      </c>
      <c r="PT16" s="74" t="s">
        <v>6</v>
      </c>
      <c r="PU16" s="74" t="s">
        <v>7</v>
      </c>
      <c r="PV16" s="74" t="s">
        <v>2</v>
      </c>
      <c r="PW16" s="74" t="s">
        <v>0</v>
      </c>
      <c r="PX16" s="74" t="s">
        <v>3</v>
      </c>
      <c r="PY16" s="74" t="s">
        <v>4</v>
      </c>
      <c r="PZ16" s="74" t="s">
        <v>5</v>
      </c>
      <c r="QA16" s="74" t="s">
        <v>6</v>
      </c>
      <c r="QB16" s="74" t="s">
        <v>7</v>
      </c>
      <c r="QC16" s="74" t="s">
        <v>2</v>
      </c>
      <c r="QD16" s="74" t="s">
        <v>0</v>
      </c>
      <c r="QE16" s="74" t="s">
        <v>3</v>
      </c>
      <c r="QF16" s="74" t="s">
        <v>4</v>
      </c>
      <c r="QG16" s="77" t="s">
        <v>57</v>
      </c>
      <c r="QH16" s="74" t="s">
        <v>6</v>
      </c>
      <c r="QI16" s="74" t="s">
        <v>7</v>
      </c>
      <c r="QJ16" s="74" t="s">
        <v>2</v>
      </c>
      <c r="QK16" s="74" t="s">
        <v>0</v>
      </c>
      <c r="QL16" s="74" t="s">
        <v>3</v>
      </c>
      <c r="QM16" s="74" t="s">
        <v>4</v>
      </c>
      <c r="QN16" s="74" t="s">
        <v>5</v>
      </c>
      <c r="QO16" s="74" t="s">
        <v>6</v>
      </c>
      <c r="QP16" s="74" t="s">
        <v>7</v>
      </c>
      <c r="QQ16" s="74" t="s">
        <v>2</v>
      </c>
      <c r="QR16" s="74"/>
      <c r="QS16" s="181" t="s">
        <v>127</v>
      </c>
      <c r="QT16" s="16">
        <v>12</v>
      </c>
      <c r="QU16" s="180">
        <v>44986</v>
      </c>
      <c r="QV16" s="179">
        <f>QU16+31</f>
        <v>45017</v>
      </c>
      <c r="QW16" s="180">
        <f>QV16+30</f>
        <v>45047</v>
      </c>
      <c r="QX16" s="179">
        <f t="shared" si="3"/>
        <v>45078</v>
      </c>
      <c r="QY16" s="180">
        <f>QX16+30</f>
        <v>45108</v>
      </c>
      <c r="QZ16" s="179">
        <f t="shared" si="3"/>
        <v>45139</v>
      </c>
      <c r="RA16" s="180">
        <f t="shared" si="3"/>
        <v>45170</v>
      </c>
      <c r="RB16" s="179">
        <f>RA16+30</f>
        <v>45200</v>
      </c>
      <c r="RC16" s="180">
        <f t="shared" si="3"/>
        <v>45231</v>
      </c>
      <c r="RD16" s="179">
        <f>RC16+30</f>
        <v>45261</v>
      </c>
      <c r="RE16" s="180">
        <f t="shared" si="3"/>
        <v>45292</v>
      </c>
      <c r="RF16" s="179">
        <f t="shared" si="3"/>
        <v>45323</v>
      </c>
      <c r="RG16" s="179">
        <f t="shared" ref="RG16:SH16" si="13">1+RF16</f>
        <v>45324</v>
      </c>
      <c r="RH16" s="179">
        <f t="shared" si="13"/>
        <v>45325</v>
      </c>
      <c r="RI16" s="179">
        <f t="shared" si="13"/>
        <v>45326</v>
      </c>
      <c r="RJ16" s="179">
        <f t="shared" si="13"/>
        <v>45327</v>
      </c>
      <c r="RK16" s="179">
        <f t="shared" si="13"/>
        <v>45328</v>
      </c>
      <c r="RL16" s="179">
        <f t="shared" si="13"/>
        <v>45329</v>
      </c>
      <c r="RM16" s="179">
        <f t="shared" si="13"/>
        <v>45330</v>
      </c>
      <c r="RN16" s="179">
        <f t="shared" si="13"/>
        <v>45331</v>
      </c>
      <c r="RO16" s="179">
        <f t="shared" si="13"/>
        <v>45332</v>
      </c>
      <c r="RP16" s="179">
        <f t="shared" si="13"/>
        <v>45333</v>
      </c>
      <c r="RQ16" s="179">
        <f t="shared" si="13"/>
        <v>45334</v>
      </c>
      <c r="RR16" s="179">
        <f t="shared" si="13"/>
        <v>45335</v>
      </c>
      <c r="RS16" s="179">
        <f t="shared" si="13"/>
        <v>45336</v>
      </c>
      <c r="RT16" s="179">
        <f t="shared" si="13"/>
        <v>45337</v>
      </c>
      <c r="RU16" s="179">
        <f t="shared" si="13"/>
        <v>45338</v>
      </c>
      <c r="RV16" s="179">
        <f t="shared" si="13"/>
        <v>45339</v>
      </c>
      <c r="RW16" s="179">
        <f t="shared" si="13"/>
        <v>45340</v>
      </c>
      <c r="RX16" s="179">
        <f t="shared" si="13"/>
        <v>45341</v>
      </c>
      <c r="RY16" s="179">
        <f t="shared" si="13"/>
        <v>45342</v>
      </c>
      <c r="RZ16" s="179">
        <f t="shared" si="13"/>
        <v>45343</v>
      </c>
      <c r="SA16" s="179">
        <f t="shared" si="13"/>
        <v>45344</v>
      </c>
      <c r="SB16" s="179">
        <f t="shared" si="13"/>
        <v>45345</v>
      </c>
      <c r="SC16" s="179">
        <f t="shared" si="13"/>
        <v>45346</v>
      </c>
      <c r="SD16" s="179">
        <f t="shared" si="13"/>
        <v>45347</v>
      </c>
      <c r="SE16" s="179">
        <f t="shared" si="13"/>
        <v>45348</v>
      </c>
      <c r="SF16" s="179">
        <f t="shared" si="13"/>
        <v>45349</v>
      </c>
      <c r="SG16" s="179">
        <f t="shared" si="13"/>
        <v>45350</v>
      </c>
      <c r="SH16" s="179">
        <f t="shared" si="13"/>
        <v>45351</v>
      </c>
      <c r="SI16" s="180">
        <f t="shared" ref="SI16" si="14">IF(TEXT(SH16,"mm")="03",SH16,SH16+1)</f>
        <v>45352</v>
      </c>
    </row>
    <row r="17" spans="1:503" ht="15" customHeight="1">
      <c r="A17" s="17">
        <v>2024</v>
      </c>
      <c r="B17" s="16">
        <v>13</v>
      </c>
      <c r="C17" s="74">
        <v>1</v>
      </c>
      <c r="D17" s="74">
        <v>2</v>
      </c>
      <c r="E17" s="74">
        <v>3</v>
      </c>
      <c r="F17" s="74">
        <v>4</v>
      </c>
      <c r="G17" s="74">
        <v>5</v>
      </c>
      <c r="H17" s="74">
        <v>6</v>
      </c>
      <c r="I17" s="74">
        <v>7</v>
      </c>
      <c r="J17" s="74">
        <v>8</v>
      </c>
      <c r="K17" s="74">
        <v>9</v>
      </c>
      <c r="L17" s="74">
        <v>10</v>
      </c>
      <c r="M17" s="74">
        <v>11</v>
      </c>
      <c r="N17" s="74">
        <v>12</v>
      </c>
      <c r="O17" s="74">
        <v>13</v>
      </c>
      <c r="P17" s="74">
        <v>14</v>
      </c>
      <c r="Q17" s="74">
        <v>15</v>
      </c>
      <c r="R17" s="74">
        <v>16</v>
      </c>
      <c r="S17" s="74">
        <v>17</v>
      </c>
      <c r="T17" s="74">
        <v>18</v>
      </c>
      <c r="U17" s="74">
        <v>19</v>
      </c>
      <c r="V17" s="74">
        <v>20</v>
      </c>
      <c r="W17" s="74">
        <v>21</v>
      </c>
      <c r="X17" s="74">
        <v>22</v>
      </c>
      <c r="Y17" s="75">
        <v>23</v>
      </c>
      <c r="Z17" s="74">
        <v>24</v>
      </c>
      <c r="AA17" s="74">
        <v>25</v>
      </c>
      <c r="AB17" s="74">
        <v>26</v>
      </c>
      <c r="AC17" s="74">
        <v>27</v>
      </c>
      <c r="AD17" s="74">
        <v>28</v>
      </c>
      <c r="AE17" s="74">
        <v>29</v>
      </c>
      <c r="AF17" s="74">
        <v>30</v>
      </c>
      <c r="AG17" s="74">
        <v>31</v>
      </c>
      <c r="AH17" s="18">
        <v>1</v>
      </c>
      <c r="AI17" s="18">
        <v>2</v>
      </c>
      <c r="AJ17" s="18">
        <v>3</v>
      </c>
      <c r="AK17" s="18">
        <v>4</v>
      </c>
      <c r="AL17" s="18">
        <v>5</v>
      </c>
      <c r="AM17" s="18">
        <v>6</v>
      </c>
      <c r="AN17" s="18">
        <v>7</v>
      </c>
      <c r="AO17" s="18">
        <v>8</v>
      </c>
      <c r="AP17" s="18">
        <v>9</v>
      </c>
      <c r="AQ17" s="18">
        <v>10</v>
      </c>
      <c r="AR17" s="18">
        <v>11</v>
      </c>
      <c r="AS17" s="18">
        <v>12</v>
      </c>
      <c r="AT17" s="18">
        <v>13</v>
      </c>
      <c r="AU17" s="18">
        <v>14</v>
      </c>
      <c r="AV17" s="18">
        <v>15</v>
      </c>
      <c r="AW17" s="18">
        <v>16</v>
      </c>
      <c r="AX17" s="18">
        <v>17</v>
      </c>
      <c r="AY17" s="18">
        <v>18</v>
      </c>
      <c r="AZ17" s="18">
        <v>19</v>
      </c>
      <c r="BA17" s="18">
        <v>20</v>
      </c>
      <c r="BB17" s="18">
        <v>21</v>
      </c>
      <c r="BC17" s="18">
        <v>22</v>
      </c>
      <c r="BD17" s="18">
        <v>23</v>
      </c>
      <c r="BE17" s="18">
        <v>24</v>
      </c>
      <c r="BF17" s="18">
        <v>25</v>
      </c>
      <c r="BG17" s="18">
        <v>26</v>
      </c>
      <c r="BH17" s="18">
        <v>27</v>
      </c>
      <c r="BI17" s="18">
        <v>28</v>
      </c>
      <c r="BJ17" s="18">
        <v>29</v>
      </c>
      <c r="BK17">
        <v>1</v>
      </c>
      <c r="BL17">
        <v>2</v>
      </c>
      <c r="BM17">
        <v>3</v>
      </c>
      <c r="BN17">
        <v>4</v>
      </c>
      <c r="BO17">
        <v>5</v>
      </c>
      <c r="BP17">
        <v>6</v>
      </c>
      <c r="BQ17">
        <v>7</v>
      </c>
      <c r="BR17">
        <v>8</v>
      </c>
      <c r="BS17">
        <v>9</v>
      </c>
      <c r="BT17">
        <v>10</v>
      </c>
      <c r="BU17">
        <v>11</v>
      </c>
      <c r="BV17">
        <v>12</v>
      </c>
      <c r="BW17">
        <v>13</v>
      </c>
      <c r="BX17">
        <v>14</v>
      </c>
      <c r="BY17">
        <v>15</v>
      </c>
      <c r="BZ17">
        <v>16</v>
      </c>
      <c r="CA17">
        <v>17</v>
      </c>
      <c r="CB17">
        <v>18</v>
      </c>
      <c r="CC17">
        <v>19</v>
      </c>
      <c r="CD17">
        <v>20</v>
      </c>
      <c r="CE17">
        <v>21</v>
      </c>
      <c r="CF17">
        <v>22</v>
      </c>
      <c r="CG17">
        <v>23</v>
      </c>
      <c r="CH17">
        <v>24</v>
      </c>
      <c r="CI17">
        <v>25</v>
      </c>
      <c r="CJ17">
        <v>26</v>
      </c>
      <c r="CK17">
        <v>27</v>
      </c>
      <c r="CL17">
        <v>28</v>
      </c>
      <c r="CM17">
        <v>29</v>
      </c>
      <c r="CN17">
        <v>30</v>
      </c>
      <c r="CO17">
        <v>31</v>
      </c>
      <c r="CP17" s="18">
        <v>1</v>
      </c>
      <c r="CQ17" s="18">
        <v>2</v>
      </c>
      <c r="CR17" s="18">
        <v>3</v>
      </c>
      <c r="CS17" s="18">
        <v>4</v>
      </c>
      <c r="CT17" s="18">
        <v>5</v>
      </c>
      <c r="CU17" s="18">
        <v>6</v>
      </c>
      <c r="CV17" s="18">
        <v>7</v>
      </c>
      <c r="CW17" s="18">
        <v>8</v>
      </c>
      <c r="CX17" s="18">
        <v>9</v>
      </c>
      <c r="CY17" s="18">
        <v>10</v>
      </c>
      <c r="CZ17" s="18">
        <v>11</v>
      </c>
      <c r="DA17" s="18">
        <v>12</v>
      </c>
      <c r="DB17" s="18">
        <v>13</v>
      </c>
      <c r="DC17" s="18">
        <v>14</v>
      </c>
      <c r="DD17" s="18">
        <v>15</v>
      </c>
      <c r="DE17" s="18">
        <v>16</v>
      </c>
      <c r="DF17" s="18">
        <v>17</v>
      </c>
      <c r="DG17" s="18">
        <v>18</v>
      </c>
      <c r="DH17" s="18">
        <v>19</v>
      </c>
      <c r="DI17" s="18">
        <v>20</v>
      </c>
      <c r="DJ17" s="18">
        <v>21</v>
      </c>
      <c r="DK17" s="18">
        <v>22</v>
      </c>
      <c r="DL17" s="18">
        <v>23</v>
      </c>
      <c r="DM17" s="18">
        <v>24</v>
      </c>
      <c r="DN17" s="18">
        <v>25</v>
      </c>
      <c r="DO17" s="18">
        <v>26</v>
      </c>
      <c r="DP17" s="18">
        <v>27</v>
      </c>
      <c r="DQ17" s="18">
        <v>28</v>
      </c>
      <c r="DR17" s="18">
        <v>29</v>
      </c>
      <c r="DS17" s="18">
        <v>30</v>
      </c>
      <c r="DT17">
        <v>1</v>
      </c>
      <c r="DU17">
        <v>2</v>
      </c>
      <c r="DV17">
        <v>3</v>
      </c>
      <c r="DW17">
        <v>4</v>
      </c>
      <c r="DX17">
        <v>5</v>
      </c>
      <c r="DY17">
        <v>6</v>
      </c>
      <c r="DZ17">
        <v>7</v>
      </c>
      <c r="EA17">
        <v>8</v>
      </c>
      <c r="EB17">
        <v>9</v>
      </c>
      <c r="EC17">
        <v>10</v>
      </c>
      <c r="ED17">
        <v>11</v>
      </c>
      <c r="EE17">
        <v>12</v>
      </c>
      <c r="EF17">
        <v>13</v>
      </c>
      <c r="EG17">
        <v>14</v>
      </c>
      <c r="EH17">
        <v>15</v>
      </c>
      <c r="EI17">
        <v>16</v>
      </c>
      <c r="EJ17">
        <v>17</v>
      </c>
      <c r="EK17">
        <v>18</v>
      </c>
      <c r="EL17">
        <v>19</v>
      </c>
      <c r="EM17">
        <v>20</v>
      </c>
      <c r="EN17">
        <v>21</v>
      </c>
      <c r="EO17">
        <v>22</v>
      </c>
      <c r="EP17">
        <v>23</v>
      </c>
      <c r="EQ17">
        <v>24</v>
      </c>
      <c r="ER17">
        <v>25</v>
      </c>
      <c r="ES17">
        <v>26</v>
      </c>
      <c r="ET17">
        <v>27</v>
      </c>
      <c r="EU17">
        <v>28</v>
      </c>
      <c r="EV17">
        <v>29</v>
      </c>
      <c r="EW17">
        <v>30</v>
      </c>
      <c r="EX17">
        <v>31</v>
      </c>
      <c r="EY17" s="18">
        <v>1</v>
      </c>
      <c r="EZ17" s="18">
        <v>2</v>
      </c>
      <c r="FA17" s="18">
        <v>3</v>
      </c>
      <c r="FB17" s="18">
        <v>4</v>
      </c>
      <c r="FC17" s="18">
        <v>5</v>
      </c>
      <c r="FD17" s="18">
        <v>6</v>
      </c>
      <c r="FE17" s="18">
        <v>7</v>
      </c>
      <c r="FF17" s="18">
        <v>8</v>
      </c>
      <c r="FG17" s="18">
        <v>9</v>
      </c>
      <c r="FH17" s="18">
        <v>10</v>
      </c>
      <c r="FI17" s="18">
        <v>11</v>
      </c>
      <c r="FJ17" s="18">
        <v>12</v>
      </c>
      <c r="FK17" s="18">
        <v>13</v>
      </c>
      <c r="FL17" s="18">
        <v>14</v>
      </c>
      <c r="FM17" s="18">
        <v>15</v>
      </c>
      <c r="FN17" s="18">
        <v>16</v>
      </c>
      <c r="FO17" s="18">
        <v>17</v>
      </c>
      <c r="FP17" s="18">
        <v>18</v>
      </c>
      <c r="FQ17" s="18">
        <v>19</v>
      </c>
      <c r="FR17" s="18">
        <v>20</v>
      </c>
      <c r="FS17" s="18">
        <v>21</v>
      </c>
      <c r="FT17" s="18">
        <v>22</v>
      </c>
      <c r="FU17" s="18">
        <v>23</v>
      </c>
      <c r="FV17" s="18">
        <v>24</v>
      </c>
      <c r="FW17" s="18">
        <v>25</v>
      </c>
      <c r="FX17" s="18">
        <v>26</v>
      </c>
      <c r="FY17" s="18">
        <v>27</v>
      </c>
      <c r="FZ17" s="18">
        <v>28</v>
      </c>
      <c r="GA17" s="18">
        <v>29</v>
      </c>
      <c r="GB17" s="18">
        <v>30</v>
      </c>
      <c r="GC17">
        <v>1</v>
      </c>
      <c r="GD17">
        <v>2</v>
      </c>
      <c r="GE17">
        <v>3</v>
      </c>
      <c r="GF17">
        <v>4</v>
      </c>
      <c r="GG17">
        <v>5</v>
      </c>
      <c r="GH17">
        <v>6</v>
      </c>
      <c r="GI17">
        <v>7</v>
      </c>
      <c r="GJ17">
        <v>8</v>
      </c>
      <c r="GK17">
        <v>9</v>
      </c>
      <c r="GL17">
        <v>10</v>
      </c>
      <c r="GM17">
        <v>11</v>
      </c>
      <c r="GN17">
        <v>12</v>
      </c>
      <c r="GO17">
        <v>13</v>
      </c>
      <c r="GP17">
        <v>14</v>
      </c>
      <c r="GQ17">
        <v>15</v>
      </c>
      <c r="GR17">
        <v>16</v>
      </c>
      <c r="GS17">
        <v>17</v>
      </c>
      <c r="GT17">
        <v>18</v>
      </c>
      <c r="GU17">
        <v>19</v>
      </c>
      <c r="GV17">
        <v>20</v>
      </c>
      <c r="GW17">
        <v>21</v>
      </c>
      <c r="GX17">
        <v>22</v>
      </c>
      <c r="GY17">
        <v>23</v>
      </c>
      <c r="GZ17">
        <v>24</v>
      </c>
      <c r="HA17">
        <v>25</v>
      </c>
      <c r="HB17">
        <v>26</v>
      </c>
      <c r="HC17">
        <v>27</v>
      </c>
      <c r="HD17">
        <v>28</v>
      </c>
      <c r="HE17">
        <v>29</v>
      </c>
      <c r="HF17">
        <v>30</v>
      </c>
      <c r="HG17">
        <v>31</v>
      </c>
      <c r="HH17" s="18">
        <v>1</v>
      </c>
      <c r="HI17" s="18">
        <v>2</v>
      </c>
      <c r="HJ17" s="18">
        <v>3</v>
      </c>
      <c r="HK17" s="18">
        <v>4</v>
      </c>
      <c r="HL17" s="18">
        <v>5</v>
      </c>
      <c r="HM17" s="18">
        <v>6</v>
      </c>
      <c r="HN17" s="18">
        <v>7</v>
      </c>
      <c r="HO17" s="18">
        <v>8</v>
      </c>
      <c r="HP17" s="18">
        <v>9</v>
      </c>
      <c r="HQ17" s="18">
        <v>10</v>
      </c>
      <c r="HR17" s="18">
        <v>11</v>
      </c>
      <c r="HS17" s="18">
        <v>12</v>
      </c>
      <c r="HT17" s="70">
        <v>13</v>
      </c>
      <c r="HU17" s="70">
        <v>14</v>
      </c>
      <c r="HV17" s="70">
        <v>15</v>
      </c>
      <c r="HW17" s="18">
        <v>16</v>
      </c>
      <c r="HX17" s="18">
        <v>17</v>
      </c>
      <c r="HY17" s="18">
        <v>18</v>
      </c>
      <c r="HZ17" s="18">
        <v>19</v>
      </c>
      <c r="IA17" s="18">
        <v>20</v>
      </c>
      <c r="IB17" s="18">
        <v>21</v>
      </c>
      <c r="IC17" s="18">
        <v>22</v>
      </c>
      <c r="ID17" s="18">
        <v>23</v>
      </c>
      <c r="IE17" s="18">
        <v>24</v>
      </c>
      <c r="IF17" s="18">
        <v>25</v>
      </c>
      <c r="IG17" s="18">
        <v>26</v>
      </c>
      <c r="IH17" s="18">
        <v>27</v>
      </c>
      <c r="II17" s="18">
        <v>28</v>
      </c>
      <c r="IJ17" s="18">
        <v>29</v>
      </c>
      <c r="IK17" s="18">
        <v>30</v>
      </c>
      <c r="IL17" s="18">
        <v>31</v>
      </c>
      <c r="IM17">
        <v>1</v>
      </c>
      <c r="IN17">
        <v>2</v>
      </c>
      <c r="IO17">
        <v>3</v>
      </c>
      <c r="IP17">
        <v>4</v>
      </c>
      <c r="IQ17">
        <v>5</v>
      </c>
      <c r="IR17">
        <v>6</v>
      </c>
      <c r="IS17">
        <v>7</v>
      </c>
      <c r="IT17">
        <v>8</v>
      </c>
      <c r="IU17">
        <v>9</v>
      </c>
      <c r="IV17">
        <v>10</v>
      </c>
      <c r="IW17">
        <v>11</v>
      </c>
      <c r="IX17">
        <v>12</v>
      </c>
      <c r="IY17">
        <v>13</v>
      </c>
      <c r="IZ17">
        <v>14</v>
      </c>
      <c r="JA17">
        <v>15</v>
      </c>
      <c r="JB17">
        <v>16</v>
      </c>
      <c r="JC17">
        <v>17</v>
      </c>
      <c r="JD17">
        <v>18</v>
      </c>
      <c r="JE17">
        <v>19</v>
      </c>
      <c r="JF17">
        <v>20</v>
      </c>
      <c r="JG17">
        <v>21</v>
      </c>
      <c r="JH17">
        <v>22</v>
      </c>
      <c r="JI17">
        <v>23</v>
      </c>
      <c r="JJ17">
        <v>24</v>
      </c>
      <c r="JK17">
        <v>25</v>
      </c>
      <c r="JL17">
        <v>26</v>
      </c>
      <c r="JM17">
        <v>27</v>
      </c>
      <c r="JN17">
        <v>28</v>
      </c>
      <c r="JO17">
        <v>29</v>
      </c>
      <c r="JP17">
        <v>30</v>
      </c>
      <c r="JQ17" s="18">
        <v>1</v>
      </c>
      <c r="JR17" s="18">
        <v>2</v>
      </c>
      <c r="JS17" s="18">
        <v>3</v>
      </c>
      <c r="JT17" s="18">
        <v>4</v>
      </c>
      <c r="JU17" s="18">
        <v>5</v>
      </c>
      <c r="JV17" s="18">
        <v>6</v>
      </c>
      <c r="JW17" s="18">
        <v>7</v>
      </c>
      <c r="JX17" s="18">
        <v>8</v>
      </c>
      <c r="JY17" s="18">
        <v>9</v>
      </c>
      <c r="JZ17" s="18">
        <v>10</v>
      </c>
      <c r="KA17" s="18">
        <v>11</v>
      </c>
      <c r="KB17" s="18">
        <v>12</v>
      </c>
      <c r="KC17" s="18">
        <v>13</v>
      </c>
      <c r="KD17" s="18">
        <v>14</v>
      </c>
      <c r="KE17" s="18">
        <v>15</v>
      </c>
      <c r="KF17" s="18">
        <v>16</v>
      </c>
      <c r="KG17" s="18">
        <v>17</v>
      </c>
      <c r="KH17" s="18">
        <v>18</v>
      </c>
      <c r="KI17" s="18">
        <v>19</v>
      </c>
      <c r="KJ17" s="18">
        <v>20</v>
      </c>
      <c r="KK17" s="18">
        <v>21</v>
      </c>
      <c r="KL17" s="18">
        <v>22</v>
      </c>
      <c r="KM17" s="18">
        <v>23</v>
      </c>
      <c r="KN17" s="18">
        <v>24</v>
      </c>
      <c r="KO17" s="18">
        <v>25</v>
      </c>
      <c r="KP17" s="18">
        <v>26</v>
      </c>
      <c r="KQ17" s="18">
        <v>27</v>
      </c>
      <c r="KR17" s="18">
        <v>28</v>
      </c>
      <c r="KS17" s="18">
        <v>29</v>
      </c>
      <c r="KT17" s="18">
        <v>30</v>
      </c>
      <c r="KU17" s="18">
        <v>31</v>
      </c>
      <c r="KV17">
        <v>1</v>
      </c>
      <c r="KW17">
        <v>2</v>
      </c>
      <c r="KX17">
        <v>3</v>
      </c>
      <c r="KY17">
        <v>4</v>
      </c>
      <c r="KZ17">
        <v>5</v>
      </c>
      <c r="LA17">
        <v>6</v>
      </c>
      <c r="LB17">
        <v>7</v>
      </c>
      <c r="LC17">
        <v>8</v>
      </c>
      <c r="LD17">
        <v>9</v>
      </c>
      <c r="LE17">
        <v>10</v>
      </c>
      <c r="LF17">
        <v>11</v>
      </c>
      <c r="LG17">
        <v>12</v>
      </c>
      <c r="LH17">
        <v>13</v>
      </c>
      <c r="LI17">
        <v>14</v>
      </c>
      <c r="LJ17">
        <v>15</v>
      </c>
      <c r="LK17">
        <v>16</v>
      </c>
      <c r="LL17">
        <v>17</v>
      </c>
      <c r="LM17">
        <v>18</v>
      </c>
      <c r="LN17">
        <v>19</v>
      </c>
      <c r="LO17">
        <v>20</v>
      </c>
      <c r="LP17">
        <v>21</v>
      </c>
      <c r="LQ17">
        <v>22</v>
      </c>
      <c r="LR17" s="15">
        <v>23</v>
      </c>
      <c r="LS17">
        <v>24</v>
      </c>
      <c r="LT17">
        <v>25</v>
      </c>
      <c r="LU17">
        <v>26</v>
      </c>
      <c r="LV17">
        <v>27</v>
      </c>
      <c r="LW17">
        <v>28</v>
      </c>
      <c r="LX17" s="1">
        <v>29</v>
      </c>
      <c r="LY17" s="1">
        <v>30</v>
      </c>
      <c r="LZ17" s="18">
        <v>1</v>
      </c>
      <c r="MA17" s="18">
        <v>2</v>
      </c>
      <c r="MB17" s="18">
        <v>3</v>
      </c>
      <c r="MC17" s="18">
        <v>4</v>
      </c>
      <c r="MD17" s="18">
        <v>5</v>
      </c>
      <c r="ME17" s="18">
        <v>6</v>
      </c>
      <c r="MF17" s="18">
        <v>7</v>
      </c>
      <c r="MG17" s="18">
        <v>8</v>
      </c>
      <c r="MH17" s="18">
        <v>9</v>
      </c>
      <c r="MI17" s="18">
        <v>10</v>
      </c>
      <c r="MJ17" s="18">
        <v>11</v>
      </c>
      <c r="MK17" s="18">
        <v>12</v>
      </c>
      <c r="ML17" s="18">
        <v>13</v>
      </c>
      <c r="MM17" s="18">
        <v>14</v>
      </c>
      <c r="MN17" s="18">
        <v>15</v>
      </c>
      <c r="MO17" s="18">
        <v>16</v>
      </c>
      <c r="MP17" s="18">
        <v>17</v>
      </c>
      <c r="MQ17" s="18">
        <v>18</v>
      </c>
      <c r="MR17" s="18">
        <v>19</v>
      </c>
      <c r="MS17" s="18">
        <v>20</v>
      </c>
      <c r="MT17" s="18">
        <v>21</v>
      </c>
      <c r="MU17" s="18">
        <v>22</v>
      </c>
      <c r="MV17" s="18">
        <v>23</v>
      </c>
      <c r="MW17" s="18">
        <v>24</v>
      </c>
      <c r="MX17" s="18">
        <v>25</v>
      </c>
      <c r="MY17" s="18">
        <v>26</v>
      </c>
      <c r="MZ17" s="18">
        <v>27</v>
      </c>
      <c r="NA17" s="18">
        <v>28</v>
      </c>
      <c r="NB17" s="70">
        <v>29</v>
      </c>
      <c r="NC17" s="70">
        <v>30</v>
      </c>
      <c r="ND17" s="71">
        <v>31</v>
      </c>
      <c r="NE17" s="70">
        <v>1</v>
      </c>
      <c r="NF17" s="70">
        <v>2</v>
      </c>
      <c r="NG17" s="70">
        <v>3</v>
      </c>
      <c r="NH17" s="18">
        <v>4</v>
      </c>
      <c r="NI17" s="18">
        <v>5</v>
      </c>
      <c r="NJ17" s="18">
        <v>6</v>
      </c>
      <c r="NK17" s="18">
        <v>7</v>
      </c>
      <c r="NL17" s="18">
        <v>8</v>
      </c>
      <c r="NM17" s="18">
        <v>9</v>
      </c>
      <c r="NN17" s="18">
        <v>10</v>
      </c>
      <c r="NO17" s="18">
        <v>11</v>
      </c>
      <c r="NP17" s="18">
        <v>12</v>
      </c>
      <c r="NQ17" s="18">
        <v>13</v>
      </c>
      <c r="NR17" s="18">
        <v>14</v>
      </c>
      <c r="NS17" s="18">
        <v>15</v>
      </c>
      <c r="NT17" s="18">
        <v>16</v>
      </c>
      <c r="NU17" s="18">
        <v>17</v>
      </c>
      <c r="NV17" s="18">
        <v>18</v>
      </c>
      <c r="NW17" s="18">
        <v>19</v>
      </c>
      <c r="NX17" s="18">
        <v>20</v>
      </c>
      <c r="NY17" s="18">
        <v>21</v>
      </c>
      <c r="NZ17" s="18">
        <v>22</v>
      </c>
      <c r="OA17" s="21">
        <v>23</v>
      </c>
      <c r="OB17" s="18">
        <v>24</v>
      </c>
      <c r="OC17" s="18">
        <v>25</v>
      </c>
      <c r="OD17" s="18">
        <v>26</v>
      </c>
      <c r="OE17" s="18">
        <v>27</v>
      </c>
      <c r="OF17" s="18">
        <v>28</v>
      </c>
      <c r="OG17" s="18">
        <v>29</v>
      </c>
      <c r="OH17" s="18">
        <v>30</v>
      </c>
      <c r="OI17" s="18">
        <v>31</v>
      </c>
      <c r="OJ17">
        <v>1</v>
      </c>
      <c r="OK17">
        <v>2</v>
      </c>
      <c r="OL17">
        <v>3</v>
      </c>
      <c r="OM17">
        <v>4</v>
      </c>
      <c r="ON17">
        <v>5</v>
      </c>
      <c r="OO17">
        <v>6</v>
      </c>
      <c r="OP17">
        <v>7</v>
      </c>
      <c r="OQ17">
        <v>8</v>
      </c>
      <c r="OR17">
        <v>9</v>
      </c>
      <c r="OS17">
        <v>10</v>
      </c>
      <c r="OT17">
        <v>11</v>
      </c>
      <c r="OU17">
        <v>12</v>
      </c>
      <c r="OV17">
        <v>13</v>
      </c>
      <c r="OW17">
        <v>14</v>
      </c>
      <c r="OX17">
        <v>15</v>
      </c>
      <c r="OY17">
        <v>16</v>
      </c>
      <c r="OZ17">
        <v>17</v>
      </c>
      <c r="PA17">
        <v>18</v>
      </c>
      <c r="PB17">
        <v>19</v>
      </c>
      <c r="PC17">
        <v>20</v>
      </c>
      <c r="PD17">
        <v>21</v>
      </c>
      <c r="PE17">
        <v>22</v>
      </c>
      <c r="PF17" s="15">
        <v>23</v>
      </c>
      <c r="PG17">
        <v>24</v>
      </c>
      <c r="PH17">
        <v>25</v>
      </c>
      <c r="PI17">
        <v>26</v>
      </c>
      <c r="PJ17">
        <v>27</v>
      </c>
      <c r="PK17">
        <v>28</v>
      </c>
      <c r="PM17" s="18">
        <v>1</v>
      </c>
      <c r="PN17" s="18">
        <v>2</v>
      </c>
      <c r="PO17" s="18">
        <v>3</v>
      </c>
      <c r="PP17" s="18">
        <v>4</v>
      </c>
      <c r="PQ17" s="18">
        <v>5</v>
      </c>
      <c r="PR17" s="18">
        <v>6</v>
      </c>
      <c r="PS17" s="18">
        <v>7</v>
      </c>
      <c r="PT17" s="18">
        <v>8</v>
      </c>
      <c r="PU17" s="18">
        <v>9</v>
      </c>
      <c r="PV17" s="18">
        <v>10</v>
      </c>
      <c r="PW17" s="18">
        <v>11</v>
      </c>
      <c r="PX17" s="18">
        <v>12</v>
      </c>
      <c r="PY17" s="18">
        <v>13</v>
      </c>
      <c r="PZ17" s="18">
        <v>14</v>
      </c>
      <c r="QA17" s="18">
        <v>15</v>
      </c>
      <c r="QB17" s="18">
        <v>16</v>
      </c>
      <c r="QC17" s="18">
        <v>17</v>
      </c>
      <c r="QD17" s="18">
        <v>18</v>
      </c>
      <c r="QE17" s="18">
        <v>19</v>
      </c>
      <c r="QF17" s="18">
        <v>20</v>
      </c>
      <c r="QG17" s="18">
        <v>21</v>
      </c>
      <c r="QH17" s="18">
        <v>22</v>
      </c>
      <c r="QI17" s="21">
        <v>23</v>
      </c>
      <c r="QJ17" s="18">
        <v>24</v>
      </c>
      <c r="QK17" s="18">
        <v>25</v>
      </c>
      <c r="QL17" s="18">
        <v>26</v>
      </c>
      <c r="QM17" s="18">
        <v>27</v>
      </c>
      <c r="QN17" s="18">
        <v>28</v>
      </c>
      <c r="QO17" s="18">
        <v>29</v>
      </c>
      <c r="QP17" s="18">
        <v>30</v>
      </c>
      <c r="QQ17" s="18">
        <v>31</v>
      </c>
      <c r="QS17" s="181"/>
      <c r="QT17" s="16">
        <v>13</v>
      </c>
      <c r="QV17" s="18"/>
      <c r="QX17" s="18"/>
      <c r="QZ17" s="18"/>
      <c r="RB17" s="18"/>
      <c r="RD17" s="18"/>
      <c r="RF17" s="18">
        <v>1</v>
      </c>
      <c r="RG17" s="18">
        <v>2</v>
      </c>
      <c r="RH17" s="18">
        <v>3</v>
      </c>
      <c r="RI17" s="18">
        <v>4</v>
      </c>
      <c r="RJ17" s="18">
        <v>5</v>
      </c>
      <c r="RK17" s="18">
        <v>6</v>
      </c>
      <c r="RL17" s="18">
        <v>7</v>
      </c>
      <c r="RM17" s="18">
        <v>8</v>
      </c>
      <c r="RN17" s="18">
        <v>9</v>
      </c>
      <c r="RO17" s="18">
        <v>10</v>
      </c>
      <c r="RP17" s="18">
        <v>11</v>
      </c>
      <c r="RQ17" s="18">
        <v>12</v>
      </c>
      <c r="RR17" s="18">
        <v>13</v>
      </c>
      <c r="RS17" s="18">
        <v>14</v>
      </c>
      <c r="RT17" s="18">
        <v>15</v>
      </c>
      <c r="RU17" s="18">
        <v>16</v>
      </c>
      <c r="RV17" s="18">
        <v>17</v>
      </c>
      <c r="RW17" s="18">
        <v>18</v>
      </c>
      <c r="RX17" s="18">
        <v>19</v>
      </c>
      <c r="RY17" s="18">
        <v>20</v>
      </c>
      <c r="RZ17" s="18">
        <v>21</v>
      </c>
      <c r="SA17" s="18">
        <v>22</v>
      </c>
      <c r="SB17" s="18">
        <v>23</v>
      </c>
      <c r="SC17" s="18">
        <v>24</v>
      </c>
      <c r="SD17" s="18">
        <v>25</v>
      </c>
      <c r="SE17" s="18">
        <v>26</v>
      </c>
      <c r="SF17" s="18">
        <v>27</v>
      </c>
      <c r="SG17" s="18">
        <v>28</v>
      </c>
      <c r="SH17" s="18">
        <v>0</v>
      </c>
    </row>
    <row r="18" spans="1:503" ht="15" customHeight="1">
      <c r="A18" s="17"/>
      <c r="B18" s="16">
        <v>14</v>
      </c>
      <c r="C18" s="74" t="s">
        <v>0</v>
      </c>
      <c r="D18" s="74" t="s">
        <v>3</v>
      </c>
      <c r="E18" s="74" t="s">
        <v>4</v>
      </c>
      <c r="F18" s="74" t="s">
        <v>5</v>
      </c>
      <c r="G18" s="74" t="s">
        <v>6</v>
      </c>
      <c r="H18" s="74" t="s">
        <v>7</v>
      </c>
      <c r="I18" s="74" t="s">
        <v>2</v>
      </c>
      <c r="J18" s="74" t="s">
        <v>0</v>
      </c>
      <c r="K18" s="74" t="s">
        <v>3</v>
      </c>
      <c r="L18" s="74" t="s">
        <v>4</v>
      </c>
      <c r="M18" s="74" t="s">
        <v>5</v>
      </c>
      <c r="N18" s="74" t="s">
        <v>6</v>
      </c>
      <c r="O18" s="74" t="s">
        <v>7</v>
      </c>
      <c r="P18" s="74" t="s">
        <v>2</v>
      </c>
      <c r="Q18" s="74" t="s">
        <v>0</v>
      </c>
      <c r="R18" s="74" t="s">
        <v>3</v>
      </c>
      <c r="S18" s="74" t="s">
        <v>4</v>
      </c>
      <c r="T18" s="74" t="s">
        <v>5</v>
      </c>
      <c r="U18" s="74" t="s">
        <v>6</v>
      </c>
      <c r="V18" s="75" t="s">
        <v>35</v>
      </c>
      <c r="W18" s="74" t="s">
        <v>2</v>
      </c>
      <c r="X18" s="74" t="s">
        <v>0</v>
      </c>
      <c r="Y18" s="74" t="s">
        <v>3</v>
      </c>
      <c r="Z18" s="74" t="s">
        <v>4</v>
      </c>
      <c r="AA18" s="74" t="s">
        <v>5</v>
      </c>
      <c r="AB18" s="74" t="s">
        <v>6</v>
      </c>
      <c r="AC18" s="74" t="s">
        <v>7</v>
      </c>
      <c r="AD18" s="74" t="s">
        <v>2</v>
      </c>
      <c r="AE18" s="74" t="s">
        <v>0</v>
      </c>
      <c r="AF18" s="74" t="s">
        <v>3</v>
      </c>
      <c r="AG18" s="74" t="s">
        <v>4</v>
      </c>
      <c r="AH18" s="18" t="s">
        <v>5</v>
      </c>
      <c r="AI18" s="18" t="s">
        <v>6</v>
      </c>
      <c r="AJ18" s="18" t="s">
        <v>7</v>
      </c>
      <c r="AK18" s="18" t="s">
        <v>2</v>
      </c>
      <c r="AL18" s="18" t="s">
        <v>0</v>
      </c>
      <c r="AM18" s="18" t="s">
        <v>3</v>
      </c>
      <c r="AN18" s="18" t="s">
        <v>4</v>
      </c>
      <c r="AO18" s="18" t="s">
        <v>5</v>
      </c>
      <c r="AP18" s="18" t="s">
        <v>6</v>
      </c>
      <c r="AQ18" s="18" t="s">
        <v>7</v>
      </c>
      <c r="AR18" s="18" t="s">
        <v>2</v>
      </c>
      <c r="AS18" s="18" t="s">
        <v>0</v>
      </c>
      <c r="AT18" s="18" t="s">
        <v>3</v>
      </c>
      <c r="AU18" s="18" t="s">
        <v>4</v>
      </c>
      <c r="AV18" s="18" t="s">
        <v>5</v>
      </c>
      <c r="AW18" s="18" t="s">
        <v>6</v>
      </c>
      <c r="AX18" s="18" t="s">
        <v>7</v>
      </c>
      <c r="AY18" s="18" t="s">
        <v>2</v>
      </c>
      <c r="AZ18" s="18" t="s">
        <v>0</v>
      </c>
      <c r="BA18" s="18" t="s">
        <v>3</v>
      </c>
      <c r="BB18" s="18" t="s">
        <v>4</v>
      </c>
      <c r="BC18" s="18" t="s">
        <v>5</v>
      </c>
      <c r="BD18" s="35" t="s">
        <v>58</v>
      </c>
      <c r="BE18" s="18" t="s">
        <v>7</v>
      </c>
      <c r="BF18" s="18" t="s">
        <v>2</v>
      </c>
      <c r="BG18" s="18" t="s">
        <v>0</v>
      </c>
      <c r="BH18" s="18" t="s">
        <v>3</v>
      </c>
      <c r="BI18" s="18" t="s">
        <v>4</v>
      </c>
      <c r="BJ18" s="18" t="s">
        <v>5</v>
      </c>
      <c r="BK18" s="74" t="s">
        <v>6</v>
      </c>
      <c r="BL18" s="74" t="s">
        <v>7</v>
      </c>
      <c r="BM18" s="74" t="s">
        <v>2</v>
      </c>
      <c r="BN18" s="74" t="s">
        <v>0</v>
      </c>
      <c r="BO18" s="74" t="s">
        <v>3</v>
      </c>
      <c r="BP18" s="74" t="s">
        <v>4</v>
      </c>
      <c r="BQ18" s="74" t="s">
        <v>5</v>
      </c>
      <c r="BR18" s="74" t="s">
        <v>6</v>
      </c>
      <c r="BS18" s="74" t="s">
        <v>7</v>
      </c>
      <c r="BT18" s="74" t="s">
        <v>2</v>
      </c>
      <c r="BU18" s="74" t="s">
        <v>0</v>
      </c>
      <c r="BV18" s="74" t="s">
        <v>3</v>
      </c>
      <c r="BW18" s="74" t="s">
        <v>4</v>
      </c>
      <c r="BX18" s="74" t="s">
        <v>5</v>
      </c>
      <c r="BY18" s="74" t="s">
        <v>6</v>
      </c>
      <c r="BZ18" s="74" t="s">
        <v>7</v>
      </c>
      <c r="CA18" s="74" t="s">
        <v>2</v>
      </c>
      <c r="CB18" s="74" t="s">
        <v>0</v>
      </c>
      <c r="CC18" s="74" t="s">
        <v>3</v>
      </c>
      <c r="CD18" s="74" t="s">
        <v>4</v>
      </c>
      <c r="CE18" s="77" t="s">
        <v>57</v>
      </c>
      <c r="CF18" s="74" t="s">
        <v>6</v>
      </c>
      <c r="CG18" s="74" t="s">
        <v>7</v>
      </c>
      <c r="CH18" s="74" t="s">
        <v>2</v>
      </c>
      <c r="CI18" s="74" t="s">
        <v>0</v>
      </c>
      <c r="CJ18" s="74" t="s">
        <v>3</v>
      </c>
      <c r="CK18" s="74" t="s">
        <v>4</v>
      </c>
      <c r="CL18" s="74" t="s">
        <v>5</v>
      </c>
      <c r="CM18" s="74" t="s">
        <v>6</v>
      </c>
      <c r="CN18" s="74" t="s">
        <v>7</v>
      </c>
      <c r="CO18" s="74" t="s">
        <v>2</v>
      </c>
      <c r="CP18" s="18" t="s">
        <v>0</v>
      </c>
      <c r="CQ18" s="18" t="s">
        <v>3</v>
      </c>
      <c r="CR18" s="18" t="s">
        <v>4</v>
      </c>
      <c r="CS18" s="18" t="s">
        <v>5</v>
      </c>
      <c r="CT18" s="18" t="s">
        <v>6</v>
      </c>
      <c r="CU18" s="18" t="s">
        <v>7</v>
      </c>
      <c r="CV18" s="18" t="s">
        <v>2</v>
      </c>
      <c r="CW18" s="18" t="s">
        <v>0</v>
      </c>
      <c r="CX18" s="18" t="s">
        <v>3</v>
      </c>
      <c r="CY18" s="18" t="s">
        <v>4</v>
      </c>
      <c r="CZ18" s="18" t="s">
        <v>5</v>
      </c>
      <c r="DA18" s="18" t="s">
        <v>6</v>
      </c>
      <c r="DB18" s="18" t="s">
        <v>7</v>
      </c>
      <c r="DC18" s="18" t="s">
        <v>2</v>
      </c>
      <c r="DD18" s="18" t="s">
        <v>0</v>
      </c>
      <c r="DE18" s="18" t="s">
        <v>3</v>
      </c>
      <c r="DF18" s="18" t="s">
        <v>4</v>
      </c>
      <c r="DG18" s="18" t="s">
        <v>5</v>
      </c>
      <c r="DH18" s="18" t="s">
        <v>6</v>
      </c>
      <c r="DI18" s="18" t="s">
        <v>7</v>
      </c>
      <c r="DJ18" s="18" t="s">
        <v>2</v>
      </c>
      <c r="DK18" s="18" t="s">
        <v>0</v>
      </c>
      <c r="DL18" s="18" t="s">
        <v>3</v>
      </c>
      <c r="DM18" s="18" t="s">
        <v>4</v>
      </c>
      <c r="DN18" s="18" t="s">
        <v>5</v>
      </c>
      <c r="DO18" s="18" t="s">
        <v>6</v>
      </c>
      <c r="DP18" s="18" t="s">
        <v>7</v>
      </c>
      <c r="DQ18" s="18" t="s">
        <v>2</v>
      </c>
      <c r="DR18" s="21" t="s">
        <v>54</v>
      </c>
      <c r="DS18" s="18" t="s">
        <v>3</v>
      </c>
      <c r="DT18" t="s">
        <v>4</v>
      </c>
      <c r="DU18" t="s">
        <v>5</v>
      </c>
      <c r="DV18" t="s">
        <v>6</v>
      </c>
      <c r="DW18" t="s">
        <v>7</v>
      </c>
      <c r="DX18" t="s">
        <v>2</v>
      </c>
      <c r="DY18" t="s">
        <v>0</v>
      </c>
      <c r="DZ18" t="s">
        <v>3</v>
      </c>
      <c r="EA18" t="s">
        <v>4</v>
      </c>
      <c r="EB18" t="s">
        <v>5</v>
      </c>
      <c r="EC18" t="s">
        <v>6</v>
      </c>
      <c r="ED18" t="s">
        <v>7</v>
      </c>
      <c r="EE18" t="s">
        <v>2</v>
      </c>
      <c r="EF18" t="s">
        <v>0</v>
      </c>
      <c r="EG18" t="s">
        <v>3</v>
      </c>
      <c r="EH18" t="s">
        <v>4</v>
      </c>
      <c r="EI18" t="s">
        <v>5</v>
      </c>
      <c r="EJ18" t="s">
        <v>6</v>
      </c>
      <c r="EK18" t="s">
        <v>7</v>
      </c>
      <c r="EL18" t="s">
        <v>2</v>
      </c>
      <c r="EM18" s="15" t="s">
        <v>54</v>
      </c>
      <c r="EN18" t="s">
        <v>3</v>
      </c>
      <c r="EO18" t="s">
        <v>4</v>
      </c>
      <c r="EP18" t="s">
        <v>5</v>
      </c>
      <c r="EQ18" t="s">
        <v>6</v>
      </c>
      <c r="ER18" t="s">
        <v>7</v>
      </c>
      <c r="ES18" t="s">
        <v>2</v>
      </c>
      <c r="ET18" t="s">
        <v>0</v>
      </c>
      <c r="EU18" t="s">
        <v>3</v>
      </c>
      <c r="EV18" t="s">
        <v>4</v>
      </c>
      <c r="EW18" t="s">
        <v>5</v>
      </c>
      <c r="EX18" t="s">
        <v>6</v>
      </c>
      <c r="EY18" s="18" t="s">
        <v>7</v>
      </c>
      <c r="EZ18" s="18" t="s">
        <v>2</v>
      </c>
      <c r="FA18" s="18" t="s">
        <v>0</v>
      </c>
      <c r="FB18" s="18" t="s">
        <v>3</v>
      </c>
      <c r="FC18" s="18" t="s">
        <v>4</v>
      </c>
      <c r="FD18" s="18" t="s">
        <v>5</v>
      </c>
      <c r="FE18" s="18" t="s">
        <v>6</v>
      </c>
      <c r="FF18" s="18" t="s">
        <v>7</v>
      </c>
      <c r="FG18" s="18" t="s">
        <v>2</v>
      </c>
      <c r="FH18" s="18" t="s">
        <v>0</v>
      </c>
      <c r="FI18" s="18" t="s">
        <v>3</v>
      </c>
      <c r="FJ18" s="18" t="s">
        <v>4</v>
      </c>
      <c r="FK18" s="18" t="s">
        <v>5</v>
      </c>
      <c r="FL18" s="18" t="s">
        <v>6</v>
      </c>
      <c r="FM18" s="18" t="s">
        <v>7</v>
      </c>
      <c r="FN18" s="18" t="s">
        <v>2</v>
      </c>
      <c r="FO18" s="18" t="s">
        <v>0</v>
      </c>
      <c r="FP18" s="18" t="s">
        <v>3</v>
      </c>
      <c r="FQ18" s="18" t="s">
        <v>4</v>
      </c>
      <c r="FR18" s="18" t="s">
        <v>5</v>
      </c>
      <c r="FS18" s="18" t="s">
        <v>6</v>
      </c>
      <c r="FT18" s="18" t="s">
        <v>7</v>
      </c>
      <c r="FU18" s="18" t="s">
        <v>2</v>
      </c>
      <c r="FV18" s="18" t="s">
        <v>0</v>
      </c>
      <c r="FW18" s="18" t="s">
        <v>3</v>
      </c>
      <c r="FX18" s="18" t="s">
        <v>4</v>
      </c>
      <c r="FY18" s="18" t="s">
        <v>5</v>
      </c>
      <c r="FZ18" s="18" t="s">
        <v>6</v>
      </c>
      <c r="GA18" s="21" t="s">
        <v>35</v>
      </c>
      <c r="GB18" s="18" t="s">
        <v>2</v>
      </c>
      <c r="GC18" t="s">
        <v>0</v>
      </c>
      <c r="GD18" t="s">
        <v>3</v>
      </c>
      <c r="GE18" t="s">
        <v>4</v>
      </c>
      <c r="GF18" t="s">
        <v>5</v>
      </c>
      <c r="GG18" t="s">
        <v>6</v>
      </c>
      <c r="GH18" t="s">
        <v>7</v>
      </c>
      <c r="GI18" t="s">
        <v>2</v>
      </c>
      <c r="GJ18" t="s">
        <v>0</v>
      </c>
      <c r="GK18" t="s">
        <v>3</v>
      </c>
      <c r="GL18" t="s">
        <v>4</v>
      </c>
      <c r="GM18" t="s">
        <v>5</v>
      </c>
      <c r="GN18" t="s">
        <v>6</v>
      </c>
      <c r="GO18" t="s">
        <v>7</v>
      </c>
      <c r="GP18" t="s">
        <v>2</v>
      </c>
      <c r="GQ18" t="s">
        <v>0</v>
      </c>
      <c r="GR18" t="s">
        <v>3</v>
      </c>
      <c r="GS18" t="s">
        <v>4</v>
      </c>
      <c r="GT18" t="s">
        <v>5</v>
      </c>
      <c r="GU18" t="s">
        <v>6</v>
      </c>
      <c r="GV18" t="s">
        <v>7</v>
      </c>
      <c r="GW18" t="s">
        <v>2</v>
      </c>
      <c r="GX18" t="s">
        <v>0</v>
      </c>
      <c r="GY18" t="s">
        <v>3</v>
      </c>
      <c r="GZ18" t="s">
        <v>4</v>
      </c>
      <c r="HA18" t="s">
        <v>5</v>
      </c>
      <c r="HB18" t="s">
        <v>6</v>
      </c>
      <c r="HC18" t="s">
        <v>7</v>
      </c>
      <c r="HD18" t="s">
        <v>2</v>
      </c>
      <c r="HE18" s="15" t="s">
        <v>54</v>
      </c>
      <c r="HF18" t="s">
        <v>3</v>
      </c>
      <c r="HG18" t="s">
        <v>56</v>
      </c>
      <c r="HH18" s="18" t="s">
        <v>5</v>
      </c>
      <c r="HI18" s="18" t="s">
        <v>6</v>
      </c>
      <c r="HJ18" s="18" t="s">
        <v>7</v>
      </c>
      <c r="HK18" s="18" t="s">
        <v>2</v>
      </c>
      <c r="HL18" s="18" t="s">
        <v>0</v>
      </c>
      <c r="HM18" s="18" t="s">
        <v>3</v>
      </c>
      <c r="HN18" s="18" t="s">
        <v>4</v>
      </c>
      <c r="HO18" s="18" t="s">
        <v>5</v>
      </c>
      <c r="HP18" s="18" t="s">
        <v>6</v>
      </c>
      <c r="HQ18" s="18" t="s">
        <v>7</v>
      </c>
      <c r="HR18" s="21" t="s">
        <v>34</v>
      </c>
      <c r="HS18" s="21" t="s">
        <v>54</v>
      </c>
      <c r="HT18" s="70" t="s">
        <v>55</v>
      </c>
      <c r="HU18" s="70" t="s">
        <v>56</v>
      </c>
      <c r="HV18" s="70" t="s">
        <v>57</v>
      </c>
      <c r="HW18" s="18" t="s">
        <v>6</v>
      </c>
      <c r="HX18" s="18" t="s">
        <v>7</v>
      </c>
      <c r="HY18" s="18" t="s">
        <v>2</v>
      </c>
      <c r="HZ18" s="18" t="s">
        <v>0</v>
      </c>
      <c r="IA18" s="18" t="s">
        <v>3</v>
      </c>
      <c r="IB18" s="18" t="s">
        <v>4</v>
      </c>
      <c r="IC18" s="18" t="s">
        <v>5</v>
      </c>
      <c r="ID18" s="18" t="s">
        <v>6</v>
      </c>
      <c r="IE18" s="18" t="s">
        <v>7</v>
      </c>
      <c r="IF18" s="18" t="s">
        <v>2</v>
      </c>
      <c r="IG18" s="18" t="s">
        <v>0</v>
      </c>
      <c r="IH18" s="18" t="s">
        <v>3</v>
      </c>
      <c r="II18" s="18" t="s">
        <v>4</v>
      </c>
      <c r="IJ18" s="18" t="s">
        <v>5</v>
      </c>
      <c r="IK18" s="18" t="s">
        <v>6</v>
      </c>
      <c r="IL18" s="18" t="s">
        <v>7</v>
      </c>
      <c r="IM18" t="s">
        <v>2</v>
      </c>
      <c r="IN18" t="s">
        <v>0</v>
      </c>
      <c r="IO18" t="s">
        <v>3</v>
      </c>
      <c r="IP18" t="s">
        <v>4</v>
      </c>
      <c r="IQ18" t="s">
        <v>5</v>
      </c>
      <c r="IR18" t="s">
        <v>6</v>
      </c>
      <c r="IS18" t="s">
        <v>7</v>
      </c>
      <c r="IT18" t="s">
        <v>2</v>
      </c>
      <c r="IU18" s="15" t="s">
        <v>54</v>
      </c>
      <c r="IV18" t="s">
        <v>3</v>
      </c>
      <c r="IW18" t="s">
        <v>4</v>
      </c>
      <c r="IX18" t="s">
        <v>5</v>
      </c>
      <c r="IY18" t="s">
        <v>6</v>
      </c>
      <c r="IZ18" t="s">
        <v>7</v>
      </c>
      <c r="JA18" t="s">
        <v>2</v>
      </c>
      <c r="JB18" t="s">
        <v>0</v>
      </c>
      <c r="JC18" t="s">
        <v>3</v>
      </c>
      <c r="JD18" t="s">
        <v>4</v>
      </c>
      <c r="JE18" t="s">
        <v>5</v>
      </c>
      <c r="JF18" t="s">
        <v>6</v>
      </c>
      <c r="JG18" t="s">
        <v>7</v>
      </c>
      <c r="JH18" t="s">
        <v>2</v>
      </c>
      <c r="JI18" t="s">
        <v>0</v>
      </c>
      <c r="JJ18" t="s">
        <v>3</v>
      </c>
      <c r="JK18" t="s">
        <v>4</v>
      </c>
      <c r="JL18" t="s">
        <v>5</v>
      </c>
      <c r="JM18" t="s">
        <v>6</v>
      </c>
      <c r="JN18" t="s">
        <v>7</v>
      </c>
      <c r="JO18" t="s">
        <v>2</v>
      </c>
      <c r="JP18" t="s">
        <v>0</v>
      </c>
      <c r="JQ18" s="18" t="s">
        <v>3</v>
      </c>
      <c r="JR18" s="18" t="s">
        <v>4</v>
      </c>
      <c r="JS18" s="18" t="s">
        <v>5</v>
      </c>
      <c r="JT18" s="18" t="s">
        <v>6</v>
      </c>
      <c r="JU18" s="18" t="s">
        <v>7</v>
      </c>
      <c r="JV18" s="18" t="s">
        <v>2</v>
      </c>
      <c r="JW18" s="18" t="s">
        <v>0</v>
      </c>
      <c r="JX18" s="18" t="s">
        <v>3</v>
      </c>
      <c r="JY18" s="18" t="s">
        <v>4</v>
      </c>
      <c r="JZ18" s="18" t="s">
        <v>5</v>
      </c>
      <c r="KA18" s="18" t="s">
        <v>6</v>
      </c>
      <c r="KB18" s="18" t="s">
        <v>7</v>
      </c>
      <c r="KC18" s="18" t="s">
        <v>2</v>
      </c>
      <c r="KD18" s="21" t="s">
        <v>54</v>
      </c>
      <c r="KE18" s="18" t="s">
        <v>3</v>
      </c>
      <c r="KF18" s="18" t="s">
        <v>4</v>
      </c>
      <c r="KG18" s="18" t="s">
        <v>5</v>
      </c>
      <c r="KH18" s="18" t="s">
        <v>6</v>
      </c>
      <c r="KI18" s="18" t="s">
        <v>7</v>
      </c>
      <c r="KJ18" s="18" t="s">
        <v>2</v>
      </c>
      <c r="KK18" s="18" t="s">
        <v>0</v>
      </c>
      <c r="KL18" s="18" t="s">
        <v>3</v>
      </c>
      <c r="KM18" s="18" t="s">
        <v>4</v>
      </c>
      <c r="KN18" s="18" t="s">
        <v>5</v>
      </c>
      <c r="KO18" s="18" t="s">
        <v>6</v>
      </c>
      <c r="KP18" s="18" t="s">
        <v>7</v>
      </c>
      <c r="KQ18" s="18" t="s">
        <v>2</v>
      </c>
      <c r="KR18" s="18" t="s">
        <v>0</v>
      </c>
      <c r="KS18" s="18" t="s">
        <v>3</v>
      </c>
      <c r="KT18" s="18" t="s">
        <v>4</v>
      </c>
      <c r="KU18" s="18" t="s">
        <v>5</v>
      </c>
      <c r="KV18" t="s">
        <v>6</v>
      </c>
      <c r="KW18" t="s">
        <v>7</v>
      </c>
      <c r="KX18" t="s">
        <v>2</v>
      </c>
      <c r="KY18" t="s">
        <v>0</v>
      </c>
      <c r="KZ18" t="s">
        <v>3</v>
      </c>
      <c r="LA18" t="s">
        <v>4</v>
      </c>
      <c r="LB18" t="s">
        <v>5</v>
      </c>
      <c r="LC18" t="s">
        <v>6</v>
      </c>
      <c r="LD18" t="s">
        <v>7</v>
      </c>
      <c r="LE18" t="s">
        <v>2</v>
      </c>
      <c r="LF18" t="s">
        <v>0</v>
      </c>
      <c r="LG18" t="s">
        <v>3</v>
      </c>
      <c r="LH18" t="s">
        <v>4</v>
      </c>
      <c r="LI18" t="s">
        <v>5</v>
      </c>
      <c r="LJ18" t="s">
        <v>6</v>
      </c>
      <c r="LK18" t="s">
        <v>7</v>
      </c>
      <c r="LL18" t="s">
        <v>2</v>
      </c>
      <c r="LM18" t="s">
        <v>0</v>
      </c>
      <c r="LN18" t="s">
        <v>3</v>
      </c>
      <c r="LO18" t="s">
        <v>4</v>
      </c>
      <c r="LP18" t="s">
        <v>5</v>
      </c>
      <c r="LQ18" t="s">
        <v>6</v>
      </c>
      <c r="LR18" s="15" t="s">
        <v>35</v>
      </c>
      <c r="LS18" t="s">
        <v>2</v>
      </c>
      <c r="LT18" t="s">
        <v>0</v>
      </c>
      <c r="LU18" t="s">
        <v>3</v>
      </c>
      <c r="LV18" t="s">
        <v>4</v>
      </c>
      <c r="LW18" t="s">
        <v>5</v>
      </c>
      <c r="LX18" s="1" t="s">
        <v>58</v>
      </c>
      <c r="LY18" s="1" t="s">
        <v>60</v>
      </c>
      <c r="LZ18" s="18" t="s">
        <v>2</v>
      </c>
      <c r="MA18" s="18" t="s">
        <v>0</v>
      </c>
      <c r="MB18" s="18" t="s">
        <v>3</v>
      </c>
      <c r="MC18" s="18" t="s">
        <v>4</v>
      </c>
      <c r="MD18" s="18" t="s">
        <v>5</v>
      </c>
      <c r="ME18" s="18" t="s">
        <v>6</v>
      </c>
      <c r="MF18" s="18" t="s">
        <v>7</v>
      </c>
      <c r="MG18" s="18" t="s">
        <v>2</v>
      </c>
      <c r="MH18" s="18" t="s">
        <v>0</v>
      </c>
      <c r="MI18" s="18" t="s">
        <v>3</v>
      </c>
      <c r="MJ18" s="18" t="s">
        <v>4</v>
      </c>
      <c r="MK18" s="18" t="s">
        <v>5</v>
      </c>
      <c r="ML18" s="18" t="s">
        <v>6</v>
      </c>
      <c r="MM18" s="18" t="s">
        <v>7</v>
      </c>
      <c r="MN18" s="18" t="s">
        <v>2</v>
      </c>
      <c r="MO18" s="18" t="s">
        <v>0</v>
      </c>
      <c r="MP18" s="18" t="s">
        <v>3</v>
      </c>
      <c r="MQ18" s="18" t="s">
        <v>4</v>
      </c>
      <c r="MR18" s="18" t="s">
        <v>5</v>
      </c>
      <c r="MS18" s="18" t="s">
        <v>6</v>
      </c>
      <c r="MT18" s="18" t="s">
        <v>7</v>
      </c>
      <c r="MU18" s="18" t="s">
        <v>2</v>
      </c>
      <c r="MV18" s="18" t="s">
        <v>0</v>
      </c>
      <c r="MW18" s="18" t="s">
        <v>3</v>
      </c>
      <c r="MX18" s="18" t="s">
        <v>4</v>
      </c>
      <c r="MY18" s="18" t="s">
        <v>5</v>
      </c>
      <c r="MZ18" s="18" t="s">
        <v>6</v>
      </c>
      <c r="NA18" s="18" t="s">
        <v>7</v>
      </c>
      <c r="NB18" s="70" t="s">
        <v>2</v>
      </c>
      <c r="NC18" s="70" t="s">
        <v>54</v>
      </c>
      <c r="ND18" s="71" t="s">
        <v>55</v>
      </c>
      <c r="NE18" s="70" t="s">
        <v>56</v>
      </c>
      <c r="NF18" s="70" t="s">
        <v>57</v>
      </c>
      <c r="NG18" s="70" t="s">
        <v>58</v>
      </c>
      <c r="NH18" s="18" t="s">
        <v>7</v>
      </c>
      <c r="NI18" s="18" t="s">
        <v>2</v>
      </c>
      <c r="NJ18" s="18" t="s">
        <v>0</v>
      </c>
      <c r="NK18" s="18" t="s">
        <v>3</v>
      </c>
      <c r="NL18" s="18" t="s">
        <v>4</v>
      </c>
      <c r="NM18" s="18" t="s">
        <v>5</v>
      </c>
      <c r="NN18" s="18" t="s">
        <v>6</v>
      </c>
      <c r="NO18" s="18" t="s">
        <v>7</v>
      </c>
      <c r="NP18" s="18" t="s">
        <v>2</v>
      </c>
      <c r="NQ18" s="35" t="s">
        <v>54</v>
      </c>
      <c r="NR18" s="18" t="s">
        <v>3</v>
      </c>
      <c r="NS18" s="18" t="s">
        <v>4</v>
      </c>
      <c r="NT18" s="18" t="s">
        <v>5</v>
      </c>
      <c r="NU18" s="18" t="s">
        <v>6</v>
      </c>
      <c r="NV18" s="18" t="s">
        <v>7</v>
      </c>
      <c r="NW18" s="18" t="s">
        <v>2</v>
      </c>
      <c r="NX18" s="18" t="s">
        <v>0</v>
      </c>
      <c r="NY18" s="18" t="s">
        <v>3</v>
      </c>
      <c r="NZ18" s="18" t="s">
        <v>4</v>
      </c>
      <c r="OA18" s="18" t="s">
        <v>5</v>
      </c>
      <c r="OB18" s="18" t="s">
        <v>6</v>
      </c>
      <c r="OC18" s="18" t="s">
        <v>7</v>
      </c>
      <c r="OD18" s="18" t="s">
        <v>2</v>
      </c>
      <c r="OE18" s="18" t="s">
        <v>0</v>
      </c>
      <c r="OF18" s="18" t="s">
        <v>3</v>
      </c>
      <c r="OG18" s="18" t="s">
        <v>4</v>
      </c>
      <c r="OH18" s="18" t="s">
        <v>5</v>
      </c>
      <c r="OI18" s="18" t="s">
        <v>6</v>
      </c>
      <c r="OJ18" s="15" t="s">
        <v>35</v>
      </c>
      <c r="OK18" t="s">
        <v>2</v>
      </c>
      <c r="OL18" t="s">
        <v>0</v>
      </c>
      <c r="OM18" t="s">
        <v>3</v>
      </c>
      <c r="ON18" t="s">
        <v>4</v>
      </c>
      <c r="OO18" t="s">
        <v>5</v>
      </c>
      <c r="OP18" t="s">
        <v>6</v>
      </c>
      <c r="OQ18" t="s">
        <v>7</v>
      </c>
      <c r="OR18" t="s">
        <v>2</v>
      </c>
      <c r="OS18" s="15" t="s">
        <v>54</v>
      </c>
      <c r="OT18" t="s">
        <v>3</v>
      </c>
      <c r="OU18" t="s">
        <v>4</v>
      </c>
      <c r="OV18" t="s">
        <v>5</v>
      </c>
      <c r="OW18" t="s">
        <v>6</v>
      </c>
      <c r="OX18" t="s">
        <v>7</v>
      </c>
      <c r="OY18" t="s">
        <v>2</v>
      </c>
      <c r="OZ18" t="s">
        <v>0</v>
      </c>
      <c r="PA18" t="s">
        <v>3</v>
      </c>
      <c r="PB18" t="s">
        <v>4</v>
      </c>
      <c r="PC18" t="s">
        <v>5</v>
      </c>
      <c r="PD18" t="s">
        <v>6</v>
      </c>
      <c r="PE18" t="s">
        <v>7</v>
      </c>
      <c r="PF18" t="s">
        <v>2</v>
      </c>
      <c r="PG18" t="s">
        <v>0</v>
      </c>
      <c r="PH18" t="s">
        <v>3</v>
      </c>
      <c r="PI18" t="s">
        <v>4</v>
      </c>
      <c r="PJ18" t="s">
        <v>5</v>
      </c>
      <c r="PK18" t="s">
        <v>6</v>
      </c>
      <c r="PM18" s="21" t="s">
        <v>35</v>
      </c>
      <c r="PN18" s="18" t="s">
        <v>2</v>
      </c>
      <c r="PO18" s="18" t="s">
        <v>0</v>
      </c>
      <c r="PP18" s="18" t="s">
        <v>3</v>
      </c>
      <c r="PQ18" s="18" t="s">
        <v>4</v>
      </c>
      <c r="PR18" s="18" t="s">
        <v>5</v>
      </c>
      <c r="PS18" s="18" t="s">
        <v>6</v>
      </c>
      <c r="PT18" s="18" t="s">
        <v>7</v>
      </c>
      <c r="PU18" s="18" t="s">
        <v>2</v>
      </c>
      <c r="PV18" s="21" t="s">
        <v>54</v>
      </c>
      <c r="PW18" s="18" t="s">
        <v>3</v>
      </c>
      <c r="PX18" s="18" t="s">
        <v>4</v>
      </c>
      <c r="PY18" s="18" t="s">
        <v>5</v>
      </c>
      <c r="PZ18" s="18" t="s">
        <v>6</v>
      </c>
      <c r="QA18" s="18" t="s">
        <v>7</v>
      </c>
      <c r="QB18" s="18" t="s">
        <v>2</v>
      </c>
      <c r="QC18" s="18" t="s">
        <v>0</v>
      </c>
      <c r="QD18" s="18" t="s">
        <v>3</v>
      </c>
      <c r="QE18" s="18" t="s">
        <v>4</v>
      </c>
      <c r="QF18" s="18" t="s">
        <v>5</v>
      </c>
      <c r="QG18" s="18" t="s">
        <v>6</v>
      </c>
      <c r="QH18" s="18" t="s">
        <v>7</v>
      </c>
      <c r="QI18" s="18" t="s">
        <v>2</v>
      </c>
      <c r="QJ18" s="18" t="s">
        <v>0</v>
      </c>
      <c r="QK18" s="18" t="s">
        <v>3</v>
      </c>
      <c r="QL18" s="18" t="s">
        <v>4</v>
      </c>
      <c r="QM18" s="18" t="s">
        <v>5</v>
      </c>
      <c r="QN18" s="18" t="s">
        <v>6</v>
      </c>
      <c r="QO18" s="18" t="s">
        <v>60</v>
      </c>
      <c r="QP18" s="18" t="s">
        <v>34</v>
      </c>
      <c r="QQ18" s="18" t="s">
        <v>54</v>
      </c>
      <c r="QS18" s="181" t="s">
        <v>108</v>
      </c>
      <c r="QT18" s="16">
        <v>14</v>
      </c>
      <c r="QU18" s="178">
        <v>45352</v>
      </c>
      <c r="QV18" s="180">
        <f>QU18+31</f>
        <v>45383</v>
      </c>
      <c r="QW18" s="178">
        <f>QV18+30</f>
        <v>45413</v>
      </c>
      <c r="QX18" s="180">
        <f t="shared" si="3"/>
        <v>45444</v>
      </c>
      <c r="QY18" s="178">
        <f>QX18+30</f>
        <v>45474</v>
      </c>
      <c r="QZ18" s="180">
        <f t="shared" si="3"/>
        <v>45505</v>
      </c>
      <c r="RA18" s="178">
        <f t="shared" si="3"/>
        <v>45536</v>
      </c>
      <c r="RB18" s="180">
        <f>RA18+30</f>
        <v>45566</v>
      </c>
      <c r="RC18" s="178">
        <f t="shared" si="3"/>
        <v>45597</v>
      </c>
      <c r="RD18" s="180">
        <f>RC18+30</f>
        <v>45627</v>
      </c>
      <c r="RE18" s="178">
        <f t="shared" si="3"/>
        <v>45658</v>
      </c>
      <c r="RF18" s="180">
        <f t="shared" si="3"/>
        <v>45689</v>
      </c>
      <c r="RG18" s="180">
        <f t="shared" ref="RG18:SH18" si="15">1+RF18</f>
        <v>45690</v>
      </c>
      <c r="RH18" s="180">
        <f t="shared" si="15"/>
        <v>45691</v>
      </c>
      <c r="RI18" s="180">
        <f t="shared" si="15"/>
        <v>45692</v>
      </c>
      <c r="RJ18" s="180">
        <f t="shared" si="15"/>
        <v>45693</v>
      </c>
      <c r="RK18" s="180">
        <f t="shared" si="15"/>
        <v>45694</v>
      </c>
      <c r="RL18" s="180">
        <f t="shared" si="15"/>
        <v>45695</v>
      </c>
      <c r="RM18" s="180">
        <f t="shared" si="15"/>
        <v>45696</v>
      </c>
      <c r="RN18" s="180">
        <f t="shared" si="15"/>
        <v>45697</v>
      </c>
      <c r="RO18" s="180">
        <f t="shared" si="15"/>
        <v>45698</v>
      </c>
      <c r="RP18" s="180">
        <f t="shared" si="15"/>
        <v>45699</v>
      </c>
      <c r="RQ18" s="180">
        <f t="shared" si="15"/>
        <v>45700</v>
      </c>
      <c r="RR18" s="180">
        <f t="shared" si="15"/>
        <v>45701</v>
      </c>
      <c r="RS18" s="180">
        <f t="shared" si="15"/>
        <v>45702</v>
      </c>
      <c r="RT18" s="180">
        <f t="shared" si="15"/>
        <v>45703</v>
      </c>
      <c r="RU18" s="180">
        <f t="shared" si="15"/>
        <v>45704</v>
      </c>
      <c r="RV18" s="180">
        <f t="shared" si="15"/>
        <v>45705</v>
      </c>
      <c r="RW18" s="180">
        <f t="shared" si="15"/>
        <v>45706</v>
      </c>
      <c r="RX18" s="180">
        <f t="shared" si="15"/>
        <v>45707</v>
      </c>
      <c r="RY18" s="180">
        <f t="shared" si="15"/>
        <v>45708</v>
      </c>
      <c r="RZ18" s="180">
        <f t="shared" si="15"/>
        <v>45709</v>
      </c>
      <c r="SA18" s="180">
        <f t="shared" si="15"/>
        <v>45710</v>
      </c>
      <c r="SB18" s="180">
        <f t="shared" si="15"/>
        <v>45711</v>
      </c>
      <c r="SC18" s="180">
        <f t="shared" si="15"/>
        <v>45712</v>
      </c>
      <c r="SD18" s="180">
        <f t="shared" si="15"/>
        <v>45713</v>
      </c>
      <c r="SE18" s="180">
        <f t="shared" si="15"/>
        <v>45714</v>
      </c>
      <c r="SF18" s="180">
        <f t="shared" si="15"/>
        <v>45715</v>
      </c>
      <c r="SG18" s="180">
        <f t="shared" si="15"/>
        <v>45716</v>
      </c>
      <c r="SH18" s="180">
        <f t="shared" si="15"/>
        <v>45717</v>
      </c>
      <c r="SI18" s="178">
        <f t="shared" ref="SI18" si="16">IF(TEXT(SH18,"mm")="03",SH18,SH18+1)</f>
        <v>45717</v>
      </c>
    </row>
    <row r="19" spans="1:503" ht="15" customHeight="1">
      <c r="A19" s="17">
        <v>2025</v>
      </c>
      <c r="B19" s="16">
        <v>15</v>
      </c>
      <c r="C19" s="18">
        <v>1</v>
      </c>
      <c r="D19" s="18">
        <v>2</v>
      </c>
      <c r="E19" s="18">
        <v>3</v>
      </c>
      <c r="F19" s="18">
        <v>4</v>
      </c>
      <c r="G19" s="18">
        <v>5</v>
      </c>
      <c r="H19" s="18">
        <v>6</v>
      </c>
      <c r="I19" s="18">
        <v>7</v>
      </c>
      <c r="J19" s="18">
        <v>8</v>
      </c>
      <c r="K19" s="18">
        <v>9</v>
      </c>
      <c r="L19" s="18">
        <v>10</v>
      </c>
      <c r="M19" s="18">
        <v>11</v>
      </c>
      <c r="N19" s="18">
        <v>12</v>
      </c>
      <c r="O19" s="18">
        <v>13</v>
      </c>
      <c r="P19" s="18">
        <v>14</v>
      </c>
      <c r="Q19" s="18">
        <v>15</v>
      </c>
      <c r="R19" s="18">
        <v>16</v>
      </c>
      <c r="S19" s="18">
        <v>17</v>
      </c>
      <c r="T19" s="18">
        <v>18</v>
      </c>
      <c r="U19" s="18">
        <v>19</v>
      </c>
      <c r="V19" s="18">
        <v>20</v>
      </c>
      <c r="W19" s="18">
        <v>21</v>
      </c>
      <c r="X19" s="18">
        <v>22</v>
      </c>
      <c r="Y19" s="21">
        <v>23</v>
      </c>
      <c r="Z19" s="18">
        <v>24</v>
      </c>
      <c r="AA19" s="18">
        <v>25</v>
      </c>
      <c r="AB19" s="18">
        <v>26</v>
      </c>
      <c r="AC19" s="18">
        <v>27</v>
      </c>
      <c r="AD19" s="18">
        <v>28</v>
      </c>
      <c r="AE19" s="18">
        <v>29</v>
      </c>
      <c r="AF19" s="18">
        <v>30</v>
      </c>
      <c r="AG19" s="18">
        <v>31</v>
      </c>
      <c r="AH19">
        <v>1</v>
      </c>
      <c r="AI19">
        <v>2</v>
      </c>
      <c r="AJ19">
        <v>3</v>
      </c>
      <c r="AK19">
        <v>4</v>
      </c>
      <c r="AL19">
        <v>5</v>
      </c>
      <c r="AM19">
        <v>6</v>
      </c>
      <c r="AN19">
        <v>7</v>
      </c>
      <c r="AO19">
        <v>8</v>
      </c>
      <c r="AP19">
        <v>9</v>
      </c>
      <c r="AQ19">
        <v>10</v>
      </c>
      <c r="AR19">
        <v>11</v>
      </c>
      <c r="AS19">
        <v>12</v>
      </c>
      <c r="AT19">
        <v>13</v>
      </c>
      <c r="AU19">
        <v>14</v>
      </c>
      <c r="AV19">
        <v>15</v>
      </c>
      <c r="AW19">
        <v>16</v>
      </c>
      <c r="AX19">
        <v>17</v>
      </c>
      <c r="AY19">
        <v>18</v>
      </c>
      <c r="AZ19">
        <v>19</v>
      </c>
      <c r="BA19">
        <v>20</v>
      </c>
      <c r="BB19">
        <v>21</v>
      </c>
      <c r="BC19">
        <v>22</v>
      </c>
      <c r="BD19" s="15">
        <v>23</v>
      </c>
      <c r="BE19">
        <v>24</v>
      </c>
      <c r="BF19">
        <v>25</v>
      </c>
      <c r="BG19">
        <v>26</v>
      </c>
      <c r="BH19">
        <v>27</v>
      </c>
      <c r="BI19">
        <v>28</v>
      </c>
      <c r="BK19" s="18">
        <v>1</v>
      </c>
      <c r="BL19" s="18">
        <v>2</v>
      </c>
      <c r="BM19" s="18">
        <v>3</v>
      </c>
      <c r="BN19" s="18">
        <v>4</v>
      </c>
      <c r="BO19" s="18">
        <v>5</v>
      </c>
      <c r="BP19" s="18">
        <v>6</v>
      </c>
      <c r="BQ19" s="18">
        <v>7</v>
      </c>
      <c r="BR19" s="18">
        <v>8</v>
      </c>
      <c r="BS19" s="18">
        <v>9</v>
      </c>
      <c r="BT19" s="18">
        <v>10</v>
      </c>
      <c r="BU19" s="18">
        <v>11</v>
      </c>
      <c r="BV19" s="18">
        <v>12</v>
      </c>
      <c r="BW19" s="18">
        <v>13</v>
      </c>
      <c r="BX19" s="18">
        <v>14</v>
      </c>
      <c r="BY19" s="18">
        <v>15</v>
      </c>
      <c r="BZ19" s="18">
        <v>16</v>
      </c>
      <c r="CA19" s="18">
        <v>17</v>
      </c>
      <c r="CB19" s="18">
        <v>18</v>
      </c>
      <c r="CC19" s="18">
        <v>19</v>
      </c>
      <c r="CD19" s="18">
        <v>20</v>
      </c>
      <c r="CE19" s="18">
        <v>21</v>
      </c>
      <c r="CF19" s="18">
        <v>22</v>
      </c>
      <c r="CG19" s="21">
        <v>23</v>
      </c>
      <c r="CH19" s="18">
        <v>24</v>
      </c>
      <c r="CI19" s="18">
        <v>25</v>
      </c>
      <c r="CJ19" s="18">
        <v>26</v>
      </c>
      <c r="CK19" s="18">
        <v>27</v>
      </c>
      <c r="CL19" s="18">
        <v>28</v>
      </c>
      <c r="CM19" s="18">
        <v>29</v>
      </c>
      <c r="CN19" s="18">
        <v>30</v>
      </c>
      <c r="CO19" s="18">
        <v>31</v>
      </c>
      <c r="CP19">
        <v>1</v>
      </c>
      <c r="CQ19">
        <v>2</v>
      </c>
      <c r="CR19">
        <v>3</v>
      </c>
      <c r="CS19">
        <v>4</v>
      </c>
      <c r="CT19">
        <v>5</v>
      </c>
      <c r="CU19">
        <v>6</v>
      </c>
      <c r="CV19">
        <v>7</v>
      </c>
      <c r="CW19">
        <v>8</v>
      </c>
      <c r="CX19">
        <v>9</v>
      </c>
      <c r="CY19">
        <v>10</v>
      </c>
      <c r="CZ19">
        <v>11</v>
      </c>
      <c r="DA19">
        <v>12</v>
      </c>
      <c r="DB19">
        <v>13</v>
      </c>
      <c r="DC19">
        <v>14</v>
      </c>
      <c r="DD19">
        <v>15</v>
      </c>
      <c r="DE19">
        <v>16</v>
      </c>
      <c r="DF19">
        <v>17</v>
      </c>
      <c r="DG19">
        <v>18</v>
      </c>
      <c r="DH19">
        <v>19</v>
      </c>
      <c r="DI19">
        <v>20</v>
      </c>
      <c r="DJ19">
        <v>21</v>
      </c>
      <c r="DK19">
        <v>22</v>
      </c>
      <c r="DL19">
        <v>23</v>
      </c>
      <c r="DM19">
        <v>24</v>
      </c>
      <c r="DN19">
        <v>25</v>
      </c>
      <c r="DO19">
        <v>26</v>
      </c>
      <c r="DP19">
        <v>27</v>
      </c>
      <c r="DQ19">
        <v>28</v>
      </c>
      <c r="DR19">
        <v>29</v>
      </c>
      <c r="DS19">
        <v>30</v>
      </c>
      <c r="DT19" s="18">
        <v>1</v>
      </c>
      <c r="DU19" s="18">
        <v>2</v>
      </c>
      <c r="DV19" s="18">
        <v>3</v>
      </c>
      <c r="DW19" s="18">
        <v>4</v>
      </c>
      <c r="DX19" s="18">
        <v>5</v>
      </c>
      <c r="DY19" s="18">
        <v>6</v>
      </c>
      <c r="DZ19" s="18">
        <v>7</v>
      </c>
      <c r="EA19" s="18">
        <v>8</v>
      </c>
      <c r="EB19" s="18">
        <v>9</v>
      </c>
      <c r="EC19" s="18">
        <v>10</v>
      </c>
      <c r="ED19" s="18">
        <v>11</v>
      </c>
      <c r="EE19" s="18">
        <v>12</v>
      </c>
      <c r="EF19" s="18">
        <v>13</v>
      </c>
      <c r="EG19" s="18">
        <v>14</v>
      </c>
      <c r="EH19" s="18">
        <v>15</v>
      </c>
      <c r="EI19" s="18">
        <v>16</v>
      </c>
      <c r="EJ19" s="18">
        <v>17</v>
      </c>
      <c r="EK19" s="18">
        <v>18</v>
      </c>
      <c r="EL19" s="18">
        <v>19</v>
      </c>
      <c r="EM19" s="18">
        <v>20</v>
      </c>
      <c r="EN19" s="18">
        <v>21</v>
      </c>
      <c r="EO19" s="18">
        <v>22</v>
      </c>
      <c r="EP19" s="18">
        <v>23</v>
      </c>
      <c r="EQ19" s="18">
        <v>24</v>
      </c>
      <c r="ER19" s="18">
        <v>25</v>
      </c>
      <c r="ES19" s="18">
        <v>26</v>
      </c>
      <c r="ET19" s="18">
        <v>27</v>
      </c>
      <c r="EU19" s="18">
        <v>28</v>
      </c>
      <c r="EV19" s="18">
        <v>29</v>
      </c>
      <c r="EW19" s="18">
        <v>30</v>
      </c>
      <c r="EX19" s="18">
        <v>31</v>
      </c>
      <c r="EY19">
        <v>1</v>
      </c>
      <c r="EZ19">
        <v>2</v>
      </c>
      <c r="FA19">
        <v>3</v>
      </c>
      <c r="FB19">
        <v>4</v>
      </c>
      <c r="FC19">
        <v>5</v>
      </c>
      <c r="FD19">
        <v>6</v>
      </c>
      <c r="FE19">
        <v>7</v>
      </c>
      <c r="FF19">
        <v>8</v>
      </c>
      <c r="FG19">
        <v>9</v>
      </c>
      <c r="FH19">
        <v>10</v>
      </c>
      <c r="FI19">
        <v>11</v>
      </c>
      <c r="FJ19">
        <v>12</v>
      </c>
      <c r="FK19">
        <v>13</v>
      </c>
      <c r="FL19">
        <v>14</v>
      </c>
      <c r="FM19">
        <v>15</v>
      </c>
      <c r="FN19">
        <v>16</v>
      </c>
      <c r="FO19">
        <v>17</v>
      </c>
      <c r="FP19">
        <v>18</v>
      </c>
      <c r="FQ19">
        <v>19</v>
      </c>
      <c r="FR19">
        <v>20</v>
      </c>
      <c r="FS19">
        <v>21</v>
      </c>
      <c r="FT19">
        <v>22</v>
      </c>
      <c r="FU19">
        <v>23</v>
      </c>
      <c r="FV19">
        <v>24</v>
      </c>
      <c r="FW19">
        <v>25</v>
      </c>
      <c r="FX19">
        <v>26</v>
      </c>
      <c r="FY19">
        <v>27</v>
      </c>
      <c r="FZ19">
        <v>28</v>
      </c>
      <c r="GA19">
        <v>29</v>
      </c>
      <c r="GB19">
        <v>30</v>
      </c>
      <c r="GC19" s="18">
        <v>1</v>
      </c>
      <c r="GD19" s="18">
        <v>2</v>
      </c>
      <c r="GE19" s="18">
        <v>3</v>
      </c>
      <c r="GF19" s="18">
        <v>4</v>
      </c>
      <c r="GG19" s="18">
        <v>5</v>
      </c>
      <c r="GH19" s="18">
        <v>6</v>
      </c>
      <c r="GI19" s="18">
        <v>7</v>
      </c>
      <c r="GJ19" s="18">
        <v>8</v>
      </c>
      <c r="GK19" s="18">
        <v>9</v>
      </c>
      <c r="GL19" s="18">
        <v>10</v>
      </c>
      <c r="GM19" s="18">
        <v>11</v>
      </c>
      <c r="GN19" s="18">
        <v>12</v>
      </c>
      <c r="GO19" s="18">
        <v>13</v>
      </c>
      <c r="GP19" s="18">
        <v>14</v>
      </c>
      <c r="GQ19" s="18">
        <v>15</v>
      </c>
      <c r="GR19" s="18">
        <v>16</v>
      </c>
      <c r="GS19" s="18">
        <v>17</v>
      </c>
      <c r="GT19" s="18">
        <v>18</v>
      </c>
      <c r="GU19" s="18">
        <v>19</v>
      </c>
      <c r="GV19" s="18">
        <v>20</v>
      </c>
      <c r="GW19" s="18">
        <v>21</v>
      </c>
      <c r="GX19" s="18">
        <v>22</v>
      </c>
      <c r="GY19" s="18">
        <v>23</v>
      </c>
      <c r="GZ19" s="18">
        <v>24</v>
      </c>
      <c r="HA19" s="18">
        <v>25</v>
      </c>
      <c r="HB19" s="18">
        <v>26</v>
      </c>
      <c r="HC19" s="18">
        <v>27</v>
      </c>
      <c r="HD19" s="18">
        <v>28</v>
      </c>
      <c r="HE19" s="18">
        <v>29</v>
      </c>
      <c r="HF19" s="18">
        <v>30</v>
      </c>
      <c r="HG19" s="18">
        <v>31</v>
      </c>
      <c r="HH19">
        <v>1</v>
      </c>
      <c r="HI19">
        <v>2</v>
      </c>
      <c r="HJ19">
        <v>3</v>
      </c>
      <c r="HK19">
        <v>4</v>
      </c>
      <c r="HL19">
        <v>5</v>
      </c>
      <c r="HM19">
        <v>6</v>
      </c>
      <c r="HN19">
        <v>7</v>
      </c>
      <c r="HO19">
        <v>8</v>
      </c>
      <c r="HP19">
        <v>9</v>
      </c>
      <c r="HQ19">
        <v>10</v>
      </c>
      <c r="HR19">
        <v>11</v>
      </c>
      <c r="HS19">
        <v>12</v>
      </c>
      <c r="HT19" s="70">
        <v>13</v>
      </c>
      <c r="HU19" s="70">
        <v>14</v>
      </c>
      <c r="HV19" s="70">
        <v>15</v>
      </c>
      <c r="HW19">
        <v>16</v>
      </c>
      <c r="HX19">
        <v>17</v>
      </c>
      <c r="HY19">
        <v>18</v>
      </c>
      <c r="HZ19">
        <v>19</v>
      </c>
      <c r="IA19">
        <v>20</v>
      </c>
      <c r="IB19">
        <v>21</v>
      </c>
      <c r="IC19">
        <v>22</v>
      </c>
      <c r="ID19">
        <v>23</v>
      </c>
      <c r="IE19">
        <v>24</v>
      </c>
      <c r="IF19">
        <v>25</v>
      </c>
      <c r="IG19">
        <v>26</v>
      </c>
      <c r="IH19">
        <v>27</v>
      </c>
      <c r="II19">
        <v>28</v>
      </c>
      <c r="IJ19">
        <v>29</v>
      </c>
      <c r="IK19">
        <v>30</v>
      </c>
      <c r="IL19">
        <v>31</v>
      </c>
      <c r="IM19" s="18">
        <v>1</v>
      </c>
      <c r="IN19" s="18">
        <v>2</v>
      </c>
      <c r="IO19" s="18">
        <v>3</v>
      </c>
      <c r="IP19" s="18">
        <v>4</v>
      </c>
      <c r="IQ19" s="18">
        <v>5</v>
      </c>
      <c r="IR19" s="18">
        <v>6</v>
      </c>
      <c r="IS19" s="18">
        <v>7</v>
      </c>
      <c r="IT19" s="18">
        <v>8</v>
      </c>
      <c r="IU19" s="18">
        <v>9</v>
      </c>
      <c r="IV19" s="18">
        <v>10</v>
      </c>
      <c r="IW19" s="18">
        <v>11</v>
      </c>
      <c r="IX19" s="18">
        <v>12</v>
      </c>
      <c r="IY19" s="18">
        <v>13</v>
      </c>
      <c r="IZ19" s="18">
        <v>14</v>
      </c>
      <c r="JA19" s="18">
        <v>15</v>
      </c>
      <c r="JB19" s="18">
        <v>16</v>
      </c>
      <c r="JC19" s="18">
        <v>17</v>
      </c>
      <c r="JD19" s="18">
        <v>18</v>
      </c>
      <c r="JE19" s="18">
        <v>19</v>
      </c>
      <c r="JF19" s="18">
        <v>20</v>
      </c>
      <c r="JG19" s="18">
        <v>21</v>
      </c>
      <c r="JH19" s="18">
        <v>22</v>
      </c>
      <c r="JI19" s="18">
        <v>23</v>
      </c>
      <c r="JJ19" s="18">
        <v>24</v>
      </c>
      <c r="JK19" s="18">
        <v>25</v>
      </c>
      <c r="JL19" s="18">
        <v>26</v>
      </c>
      <c r="JM19" s="18">
        <v>27</v>
      </c>
      <c r="JN19" s="18">
        <v>28</v>
      </c>
      <c r="JO19" s="18">
        <v>29</v>
      </c>
      <c r="JP19" s="18">
        <v>30</v>
      </c>
      <c r="JQ19">
        <v>1</v>
      </c>
      <c r="JR19">
        <v>2</v>
      </c>
      <c r="JS19">
        <v>3</v>
      </c>
      <c r="JT19">
        <v>4</v>
      </c>
      <c r="JU19">
        <v>5</v>
      </c>
      <c r="JV19">
        <v>6</v>
      </c>
      <c r="JW19">
        <v>7</v>
      </c>
      <c r="JX19">
        <v>8</v>
      </c>
      <c r="JY19">
        <v>9</v>
      </c>
      <c r="JZ19">
        <v>10</v>
      </c>
      <c r="KA19">
        <v>11</v>
      </c>
      <c r="KB19">
        <v>12</v>
      </c>
      <c r="KC19">
        <v>13</v>
      </c>
      <c r="KD19">
        <v>14</v>
      </c>
      <c r="KE19">
        <v>15</v>
      </c>
      <c r="KF19">
        <v>16</v>
      </c>
      <c r="KG19">
        <v>17</v>
      </c>
      <c r="KH19">
        <v>18</v>
      </c>
      <c r="KI19">
        <v>19</v>
      </c>
      <c r="KJ19">
        <v>20</v>
      </c>
      <c r="KK19">
        <v>21</v>
      </c>
      <c r="KL19">
        <v>22</v>
      </c>
      <c r="KM19" s="15">
        <v>23</v>
      </c>
      <c r="KN19">
        <v>24</v>
      </c>
      <c r="KO19">
        <v>25</v>
      </c>
      <c r="KP19">
        <v>26</v>
      </c>
      <c r="KQ19">
        <v>27</v>
      </c>
      <c r="KR19">
        <v>28</v>
      </c>
      <c r="KS19" s="74">
        <v>29</v>
      </c>
      <c r="KT19" s="74">
        <v>30</v>
      </c>
      <c r="KU19" s="79">
        <v>31</v>
      </c>
      <c r="KV19" s="18">
        <v>1</v>
      </c>
      <c r="KW19" s="18">
        <v>2</v>
      </c>
      <c r="KX19" s="18">
        <v>3</v>
      </c>
      <c r="KY19" s="18">
        <v>4</v>
      </c>
      <c r="KZ19" s="18">
        <v>5</v>
      </c>
      <c r="LA19" s="18">
        <v>6</v>
      </c>
      <c r="LB19" s="18">
        <v>7</v>
      </c>
      <c r="LC19" s="18">
        <v>8</v>
      </c>
      <c r="LD19" s="18">
        <v>9</v>
      </c>
      <c r="LE19" s="18">
        <v>10</v>
      </c>
      <c r="LF19" s="18">
        <v>11</v>
      </c>
      <c r="LG19" s="18">
        <v>12</v>
      </c>
      <c r="LH19" s="18">
        <v>13</v>
      </c>
      <c r="LI19" s="18">
        <v>14</v>
      </c>
      <c r="LJ19" s="18">
        <v>15</v>
      </c>
      <c r="LK19" s="18">
        <v>16</v>
      </c>
      <c r="LL19" s="18">
        <v>17</v>
      </c>
      <c r="LM19" s="18">
        <v>18</v>
      </c>
      <c r="LN19" s="18">
        <v>19</v>
      </c>
      <c r="LO19" s="18">
        <v>20</v>
      </c>
      <c r="LP19" s="18">
        <v>21</v>
      </c>
      <c r="LQ19" s="18">
        <v>22</v>
      </c>
      <c r="LR19" s="21">
        <v>23</v>
      </c>
      <c r="LS19" s="18">
        <v>24</v>
      </c>
      <c r="LT19" s="18">
        <v>25</v>
      </c>
      <c r="LU19" s="18">
        <v>26</v>
      </c>
      <c r="LV19" s="18">
        <v>27</v>
      </c>
      <c r="LW19" s="18">
        <v>28</v>
      </c>
      <c r="LX19" s="18">
        <v>29</v>
      </c>
      <c r="LY19" s="18">
        <v>30</v>
      </c>
      <c r="LZ19">
        <v>1</v>
      </c>
      <c r="MA19">
        <v>2</v>
      </c>
      <c r="MB19">
        <v>3</v>
      </c>
      <c r="MC19">
        <v>4</v>
      </c>
      <c r="MD19">
        <v>5</v>
      </c>
      <c r="ME19">
        <v>6</v>
      </c>
      <c r="MF19">
        <v>7</v>
      </c>
      <c r="MG19">
        <v>8</v>
      </c>
      <c r="MH19">
        <v>9</v>
      </c>
      <c r="MI19">
        <v>10</v>
      </c>
      <c r="MJ19">
        <v>11</v>
      </c>
      <c r="MK19">
        <v>12</v>
      </c>
      <c r="ML19">
        <v>13</v>
      </c>
      <c r="MM19">
        <v>14</v>
      </c>
      <c r="MN19">
        <v>15</v>
      </c>
      <c r="MO19">
        <v>16</v>
      </c>
      <c r="MP19">
        <v>17</v>
      </c>
      <c r="MQ19">
        <v>18</v>
      </c>
      <c r="MR19">
        <v>19</v>
      </c>
      <c r="MS19">
        <v>20</v>
      </c>
      <c r="MT19">
        <v>21</v>
      </c>
      <c r="MU19">
        <v>22</v>
      </c>
      <c r="MV19">
        <v>23</v>
      </c>
      <c r="MW19">
        <v>24</v>
      </c>
      <c r="MX19">
        <v>25</v>
      </c>
      <c r="MY19">
        <v>26</v>
      </c>
      <c r="MZ19">
        <v>27</v>
      </c>
      <c r="NA19">
        <v>28</v>
      </c>
      <c r="NB19" s="70">
        <v>29</v>
      </c>
      <c r="NC19" s="70">
        <v>30</v>
      </c>
      <c r="ND19" s="70">
        <v>31</v>
      </c>
      <c r="NE19" s="70">
        <v>1</v>
      </c>
      <c r="NF19" s="70">
        <v>2</v>
      </c>
      <c r="NG19" s="70">
        <v>3</v>
      </c>
      <c r="NH19">
        <v>4</v>
      </c>
      <c r="NI19">
        <v>5</v>
      </c>
      <c r="NJ19">
        <v>6</v>
      </c>
      <c r="NK19">
        <v>7</v>
      </c>
      <c r="NL19">
        <v>8</v>
      </c>
      <c r="NM19">
        <v>9</v>
      </c>
      <c r="NN19">
        <v>10</v>
      </c>
      <c r="NO19">
        <v>11</v>
      </c>
      <c r="NP19">
        <v>12</v>
      </c>
      <c r="NQ19">
        <v>13</v>
      </c>
      <c r="NR19">
        <v>14</v>
      </c>
      <c r="NS19">
        <v>15</v>
      </c>
      <c r="NT19">
        <v>16</v>
      </c>
      <c r="NU19">
        <v>17</v>
      </c>
      <c r="NV19">
        <v>18</v>
      </c>
      <c r="NW19">
        <v>19</v>
      </c>
      <c r="NX19">
        <v>20</v>
      </c>
      <c r="NY19">
        <v>21</v>
      </c>
      <c r="NZ19">
        <v>22</v>
      </c>
      <c r="OA19">
        <v>23</v>
      </c>
      <c r="OB19">
        <v>24</v>
      </c>
      <c r="OC19">
        <v>25</v>
      </c>
      <c r="OD19">
        <v>26</v>
      </c>
      <c r="OE19">
        <v>27</v>
      </c>
      <c r="OF19">
        <v>28</v>
      </c>
      <c r="OG19">
        <v>29</v>
      </c>
      <c r="OH19">
        <v>30</v>
      </c>
      <c r="OI19">
        <v>31</v>
      </c>
      <c r="OJ19" s="18">
        <v>1</v>
      </c>
      <c r="OK19" s="18">
        <v>2</v>
      </c>
      <c r="OL19" s="18">
        <v>3</v>
      </c>
      <c r="OM19" s="18">
        <v>4</v>
      </c>
      <c r="ON19" s="18">
        <v>5</v>
      </c>
      <c r="OO19" s="18">
        <v>6</v>
      </c>
      <c r="OP19" s="18">
        <v>7</v>
      </c>
      <c r="OQ19" s="18">
        <v>8</v>
      </c>
      <c r="OR19" s="18">
        <v>9</v>
      </c>
      <c r="OS19" s="18">
        <v>10</v>
      </c>
      <c r="OT19" s="18">
        <v>11</v>
      </c>
      <c r="OU19" s="18">
        <v>12</v>
      </c>
      <c r="OV19" s="18">
        <v>13</v>
      </c>
      <c r="OW19" s="18">
        <v>14</v>
      </c>
      <c r="OX19" s="18">
        <v>15</v>
      </c>
      <c r="OY19" s="18">
        <v>16</v>
      </c>
      <c r="OZ19" s="18">
        <v>17</v>
      </c>
      <c r="PA19" s="18">
        <v>18</v>
      </c>
      <c r="PB19" s="18">
        <v>19</v>
      </c>
      <c r="PC19" s="18">
        <v>20</v>
      </c>
      <c r="PD19" s="18">
        <v>21</v>
      </c>
      <c r="PE19" s="18">
        <v>22</v>
      </c>
      <c r="PF19" s="18">
        <v>23</v>
      </c>
      <c r="PG19" s="18">
        <v>24</v>
      </c>
      <c r="PH19" s="18">
        <v>25</v>
      </c>
      <c r="PI19" s="18">
        <v>26</v>
      </c>
      <c r="PJ19" s="18">
        <v>27</v>
      </c>
      <c r="PK19" s="18">
        <v>28</v>
      </c>
      <c r="PM19">
        <v>1</v>
      </c>
      <c r="PN19">
        <v>2</v>
      </c>
      <c r="PO19">
        <v>3</v>
      </c>
      <c r="PP19">
        <v>4</v>
      </c>
      <c r="PQ19">
        <v>5</v>
      </c>
      <c r="PR19">
        <v>6</v>
      </c>
      <c r="PS19">
        <v>7</v>
      </c>
      <c r="PT19">
        <v>8</v>
      </c>
      <c r="PU19">
        <v>9</v>
      </c>
      <c r="PV19">
        <v>10</v>
      </c>
      <c r="PW19">
        <v>11</v>
      </c>
      <c r="PX19">
        <v>12</v>
      </c>
      <c r="PY19">
        <v>13</v>
      </c>
      <c r="PZ19">
        <v>14</v>
      </c>
      <c r="QA19">
        <v>15</v>
      </c>
      <c r="QB19">
        <v>16</v>
      </c>
      <c r="QC19">
        <v>17</v>
      </c>
      <c r="QD19">
        <v>18</v>
      </c>
      <c r="QE19">
        <v>19</v>
      </c>
      <c r="QF19">
        <v>20</v>
      </c>
      <c r="QG19">
        <v>21</v>
      </c>
      <c r="QH19">
        <v>22</v>
      </c>
      <c r="QI19">
        <v>23</v>
      </c>
      <c r="QJ19">
        <v>24</v>
      </c>
      <c r="QK19">
        <v>25</v>
      </c>
      <c r="QL19">
        <v>26</v>
      </c>
      <c r="QM19">
        <v>27</v>
      </c>
      <c r="QN19">
        <v>28</v>
      </c>
      <c r="QO19">
        <v>29</v>
      </c>
      <c r="QP19">
        <v>30</v>
      </c>
      <c r="QQ19">
        <v>31</v>
      </c>
      <c r="QS19" s="181"/>
      <c r="QT19" s="16">
        <v>15</v>
      </c>
      <c r="QU19" s="18"/>
      <c r="QV19" s="74"/>
      <c r="QW19" s="18"/>
      <c r="QX19" s="74"/>
      <c r="QY19" s="18"/>
      <c r="QZ19" s="74"/>
      <c r="RA19" s="18"/>
      <c r="RB19" s="74"/>
      <c r="RC19" s="18"/>
      <c r="RD19" s="74"/>
      <c r="RE19" s="18"/>
      <c r="RF19" s="74">
        <v>1</v>
      </c>
      <c r="RG19" s="74">
        <v>2</v>
      </c>
      <c r="RH19" s="74">
        <v>3</v>
      </c>
      <c r="RI19" s="74">
        <v>4</v>
      </c>
      <c r="RJ19" s="74">
        <v>5</v>
      </c>
      <c r="RK19" s="74">
        <v>6</v>
      </c>
      <c r="RL19" s="74">
        <v>7</v>
      </c>
      <c r="RM19" s="74">
        <v>8</v>
      </c>
      <c r="RN19" s="74">
        <v>9</v>
      </c>
      <c r="RO19" s="74">
        <v>10</v>
      </c>
      <c r="RP19" s="74">
        <v>11</v>
      </c>
      <c r="RQ19" s="74">
        <v>12</v>
      </c>
      <c r="RR19" s="74">
        <v>13</v>
      </c>
      <c r="RS19" s="74">
        <v>14</v>
      </c>
      <c r="RT19" s="74">
        <v>15</v>
      </c>
      <c r="RU19" s="74">
        <v>16</v>
      </c>
      <c r="RV19" s="74">
        <v>17</v>
      </c>
      <c r="RW19" s="74">
        <v>18</v>
      </c>
      <c r="RX19" s="74">
        <v>19</v>
      </c>
      <c r="RY19" s="74">
        <v>20</v>
      </c>
      <c r="RZ19" s="74">
        <v>21</v>
      </c>
      <c r="SA19" s="74">
        <v>22</v>
      </c>
      <c r="SB19" s="74">
        <v>23</v>
      </c>
      <c r="SC19" s="74">
        <v>24</v>
      </c>
      <c r="SD19" s="74">
        <v>25</v>
      </c>
      <c r="SE19" s="74">
        <v>26</v>
      </c>
      <c r="SF19" s="74">
        <v>27</v>
      </c>
      <c r="SG19" s="74">
        <v>28</v>
      </c>
      <c r="SH19" s="74">
        <v>0</v>
      </c>
      <c r="SI19" s="18"/>
    </row>
    <row r="20" spans="1:503" ht="15" customHeight="1">
      <c r="A20" s="17"/>
      <c r="B20" s="16">
        <v>16</v>
      </c>
      <c r="C20" s="21" t="s">
        <v>56</v>
      </c>
      <c r="D20" s="21" t="s">
        <v>57</v>
      </c>
      <c r="E20" s="18" t="s">
        <v>58</v>
      </c>
      <c r="F20" s="18" t="s">
        <v>7</v>
      </c>
      <c r="G20" s="18" t="s">
        <v>2</v>
      </c>
      <c r="H20" s="18" t="s">
        <v>0</v>
      </c>
      <c r="I20" s="18" t="s">
        <v>3</v>
      </c>
      <c r="J20" s="18" t="s">
        <v>4</v>
      </c>
      <c r="K20" s="21" t="s">
        <v>225</v>
      </c>
      <c r="L20" s="18" t="s">
        <v>6</v>
      </c>
      <c r="M20" s="18" t="s">
        <v>7</v>
      </c>
      <c r="N20" s="18" t="s">
        <v>2</v>
      </c>
      <c r="O20" s="18" t="s">
        <v>54</v>
      </c>
      <c r="P20" s="18" t="s">
        <v>3</v>
      </c>
      <c r="Q20" s="18" t="s">
        <v>4</v>
      </c>
      <c r="R20" s="18" t="s">
        <v>5</v>
      </c>
      <c r="S20" s="18" t="s">
        <v>6</v>
      </c>
      <c r="T20" s="18" t="s">
        <v>7</v>
      </c>
      <c r="U20" s="18" t="s">
        <v>2</v>
      </c>
      <c r="V20" s="18" t="s">
        <v>0</v>
      </c>
      <c r="W20" s="18" t="s">
        <v>3</v>
      </c>
      <c r="X20" s="18" t="s">
        <v>4</v>
      </c>
      <c r="Y20" s="18" t="s">
        <v>5</v>
      </c>
      <c r="Z20" s="18" t="s">
        <v>6</v>
      </c>
      <c r="AA20" s="18" t="s">
        <v>7</v>
      </c>
      <c r="AB20" s="18" t="s">
        <v>2</v>
      </c>
      <c r="AC20" s="18" t="s">
        <v>0</v>
      </c>
      <c r="AD20" s="18" t="s">
        <v>3</v>
      </c>
      <c r="AE20" s="18" t="s">
        <v>4</v>
      </c>
      <c r="AF20" s="18" t="s">
        <v>5</v>
      </c>
      <c r="AG20" s="18" t="s">
        <v>6</v>
      </c>
      <c r="AH20" s="15" t="s">
        <v>35</v>
      </c>
      <c r="AI20" t="s">
        <v>2</v>
      </c>
      <c r="AJ20" t="s">
        <v>0</v>
      </c>
      <c r="AK20" t="s">
        <v>3</v>
      </c>
      <c r="AL20" t="s">
        <v>4</v>
      </c>
      <c r="AM20" t="s">
        <v>5</v>
      </c>
      <c r="AN20" t="s">
        <v>6</v>
      </c>
      <c r="AO20" t="s">
        <v>7</v>
      </c>
      <c r="AP20" t="s">
        <v>2</v>
      </c>
      <c r="AQ20" s="15" t="s">
        <v>54</v>
      </c>
      <c r="AR20" t="s">
        <v>3</v>
      </c>
      <c r="AS20" t="s">
        <v>4</v>
      </c>
      <c r="AT20" t="s">
        <v>5</v>
      </c>
      <c r="AU20" t="s">
        <v>6</v>
      </c>
      <c r="AV20" t="s">
        <v>7</v>
      </c>
      <c r="AW20" t="s">
        <v>2</v>
      </c>
      <c r="AX20" t="s">
        <v>0</v>
      </c>
      <c r="AY20" t="s">
        <v>3</v>
      </c>
      <c r="AZ20" t="s">
        <v>4</v>
      </c>
      <c r="BA20" t="s">
        <v>5</v>
      </c>
      <c r="BB20" t="s">
        <v>6</v>
      </c>
      <c r="BC20" t="s">
        <v>7</v>
      </c>
      <c r="BD20" t="s">
        <v>2</v>
      </c>
      <c r="BE20" t="s">
        <v>0</v>
      </c>
      <c r="BF20" t="s">
        <v>3</v>
      </c>
      <c r="BG20" t="s">
        <v>4</v>
      </c>
      <c r="BH20" t="s">
        <v>5</v>
      </c>
      <c r="BI20" t="s">
        <v>6</v>
      </c>
      <c r="BK20" s="21" t="s">
        <v>35</v>
      </c>
      <c r="BL20" s="18" t="s">
        <v>2</v>
      </c>
      <c r="BM20" s="18" t="s">
        <v>0</v>
      </c>
      <c r="BN20" s="18" t="s">
        <v>3</v>
      </c>
      <c r="BO20" s="18" t="s">
        <v>4</v>
      </c>
      <c r="BP20" s="18" t="s">
        <v>5</v>
      </c>
      <c r="BQ20" s="18" t="s">
        <v>6</v>
      </c>
      <c r="BR20" s="18" t="s">
        <v>7</v>
      </c>
      <c r="BS20" s="18" t="s">
        <v>2</v>
      </c>
      <c r="BT20" s="21" t="s">
        <v>54</v>
      </c>
      <c r="BU20" s="18" t="s">
        <v>3</v>
      </c>
      <c r="BV20" s="18" t="s">
        <v>4</v>
      </c>
      <c r="BW20" s="18" t="s">
        <v>5</v>
      </c>
      <c r="BX20" s="18" t="s">
        <v>6</v>
      </c>
      <c r="BY20" s="18" t="s">
        <v>7</v>
      </c>
      <c r="BZ20" s="18" t="s">
        <v>2</v>
      </c>
      <c r="CA20" s="18" t="s">
        <v>0</v>
      </c>
      <c r="CB20" s="18" t="s">
        <v>3</v>
      </c>
      <c r="CC20" s="18" t="s">
        <v>4</v>
      </c>
      <c r="CD20" s="18" t="s">
        <v>5</v>
      </c>
      <c r="CE20" s="18" t="s">
        <v>6</v>
      </c>
      <c r="CF20" s="18" t="s">
        <v>7</v>
      </c>
      <c r="CG20" s="18" t="s">
        <v>2</v>
      </c>
      <c r="CH20" s="18" t="s">
        <v>0</v>
      </c>
      <c r="CI20" s="18" t="s">
        <v>3</v>
      </c>
      <c r="CJ20" s="18" t="s">
        <v>4</v>
      </c>
      <c r="CK20" s="18" t="s">
        <v>5</v>
      </c>
      <c r="CL20" s="18" t="s">
        <v>6</v>
      </c>
      <c r="CM20" s="18" t="s">
        <v>60</v>
      </c>
      <c r="CN20" s="18" t="s">
        <v>34</v>
      </c>
      <c r="CO20" s="18" t="s">
        <v>54</v>
      </c>
      <c r="CP20" t="s">
        <v>3</v>
      </c>
      <c r="CQ20" t="s">
        <v>4</v>
      </c>
      <c r="CR20" t="s">
        <v>5</v>
      </c>
      <c r="CS20" t="s">
        <v>6</v>
      </c>
      <c r="CT20" t="s">
        <v>7</v>
      </c>
      <c r="CU20" t="s">
        <v>2</v>
      </c>
      <c r="CV20" t="s">
        <v>0</v>
      </c>
      <c r="CW20" t="s">
        <v>3</v>
      </c>
      <c r="CX20" t="s">
        <v>4</v>
      </c>
      <c r="CY20" t="s">
        <v>5</v>
      </c>
      <c r="CZ20" t="s">
        <v>6</v>
      </c>
      <c r="DA20" t="s">
        <v>7</v>
      </c>
      <c r="DB20" t="s">
        <v>2</v>
      </c>
      <c r="DC20" t="s">
        <v>0</v>
      </c>
      <c r="DD20" t="s">
        <v>3</v>
      </c>
      <c r="DE20" t="s">
        <v>4</v>
      </c>
      <c r="DF20" t="s">
        <v>5</v>
      </c>
      <c r="DG20" t="s">
        <v>6</v>
      </c>
      <c r="DH20" t="s">
        <v>7</v>
      </c>
      <c r="DI20" t="s">
        <v>2</v>
      </c>
      <c r="DJ20" s="15" t="s">
        <v>54</v>
      </c>
      <c r="DK20" t="s">
        <v>3</v>
      </c>
      <c r="DL20" t="s">
        <v>4</v>
      </c>
      <c r="DM20" t="s">
        <v>5</v>
      </c>
      <c r="DN20" t="s">
        <v>6</v>
      </c>
      <c r="DO20" t="s">
        <v>7</v>
      </c>
      <c r="DP20" t="s">
        <v>2</v>
      </c>
      <c r="DQ20" t="s">
        <v>0</v>
      </c>
      <c r="DR20" t="s">
        <v>3</v>
      </c>
      <c r="DS20" t="s">
        <v>4</v>
      </c>
      <c r="DT20" s="18" t="s">
        <v>5</v>
      </c>
      <c r="DU20" s="18" t="s">
        <v>6</v>
      </c>
      <c r="DV20" s="18" t="s">
        <v>7</v>
      </c>
      <c r="DW20" s="18" t="s">
        <v>2</v>
      </c>
      <c r="DX20" s="18" t="s">
        <v>0</v>
      </c>
      <c r="DY20" s="18" t="s">
        <v>3</v>
      </c>
      <c r="DZ20" s="18" t="s">
        <v>4</v>
      </c>
      <c r="EA20" s="18" t="s">
        <v>5</v>
      </c>
      <c r="EB20" s="18" t="s">
        <v>6</v>
      </c>
      <c r="EC20" s="18" t="s">
        <v>7</v>
      </c>
      <c r="ED20" s="18" t="s">
        <v>2</v>
      </c>
      <c r="EE20" s="18" t="s">
        <v>0</v>
      </c>
      <c r="EF20" s="18" t="s">
        <v>3</v>
      </c>
      <c r="EG20" s="18" t="s">
        <v>4</v>
      </c>
      <c r="EH20" s="18" t="s">
        <v>5</v>
      </c>
      <c r="EI20" s="18" t="s">
        <v>6</v>
      </c>
      <c r="EJ20" s="18" t="s">
        <v>7</v>
      </c>
      <c r="EK20" s="18" t="s">
        <v>2</v>
      </c>
      <c r="EL20" s="18" t="s">
        <v>0</v>
      </c>
      <c r="EM20" s="18" t="s">
        <v>3</v>
      </c>
      <c r="EN20" s="18" t="s">
        <v>4</v>
      </c>
      <c r="EO20" s="18" t="s">
        <v>5</v>
      </c>
      <c r="EP20" s="18" t="s">
        <v>6</v>
      </c>
      <c r="EQ20" s="18" t="s">
        <v>7</v>
      </c>
      <c r="ER20" s="18" t="s">
        <v>2</v>
      </c>
      <c r="ES20" s="18" t="s">
        <v>0</v>
      </c>
      <c r="ET20" s="18" t="s">
        <v>3</v>
      </c>
      <c r="EU20" s="18" t="s">
        <v>4</v>
      </c>
      <c r="EV20" s="21" t="s">
        <v>57</v>
      </c>
      <c r="EW20" s="18" t="s">
        <v>6</v>
      </c>
      <c r="EX20" s="18" t="s">
        <v>60</v>
      </c>
      <c r="EY20" t="s">
        <v>2</v>
      </c>
      <c r="EZ20" t="s">
        <v>0</v>
      </c>
      <c r="FA20" t="s">
        <v>3</v>
      </c>
      <c r="FB20" t="s">
        <v>4</v>
      </c>
      <c r="FC20" t="s">
        <v>5</v>
      </c>
      <c r="FD20" t="s">
        <v>6</v>
      </c>
      <c r="FE20" t="s">
        <v>7</v>
      </c>
      <c r="FF20" t="s">
        <v>2</v>
      </c>
      <c r="FG20" s="15" t="s">
        <v>54</v>
      </c>
      <c r="FH20" t="s">
        <v>3</v>
      </c>
      <c r="FI20" t="s">
        <v>4</v>
      </c>
      <c r="FJ20" t="s">
        <v>5</v>
      </c>
      <c r="FK20" t="s">
        <v>6</v>
      </c>
      <c r="FL20" t="s">
        <v>7</v>
      </c>
      <c r="FM20" t="s">
        <v>2</v>
      </c>
      <c r="FN20" t="s">
        <v>0</v>
      </c>
      <c r="FO20" t="s">
        <v>3</v>
      </c>
      <c r="FP20" t="s">
        <v>4</v>
      </c>
      <c r="FQ20" t="s">
        <v>5</v>
      </c>
      <c r="FR20" t="s">
        <v>6</v>
      </c>
      <c r="FS20" t="s">
        <v>7</v>
      </c>
      <c r="FT20" t="s">
        <v>2</v>
      </c>
      <c r="FU20" t="s">
        <v>0</v>
      </c>
      <c r="FV20" t="s">
        <v>3</v>
      </c>
      <c r="FW20" t="s">
        <v>4</v>
      </c>
      <c r="FX20" t="s">
        <v>5</v>
      </c>
      <c r="FY20" t="s">
        <v>6</v>
      </c>
      <c r="FZ20" t="s">
        <v>7</v>
      </c>
      <c r="GA20" t="s">
        <v>2</v>
      </c>
      <c r="GB20" t="s">
        <v>0</v>
      </c>
      <c r="GC20" s="18" t="s">
        <v>3</v>
      </c>
      <c r="GD20" s="18" t="s">
        <v>4</v>
      </c>
      <c r="GE20" s="18" t="s">
        <v>5</v>
      </c>
      <c r="GF20" s="18" t="s">
        <v>6</v>
      </c>
      <c r="GG20" s="18" t="s">
        <v>7</v>
      </c>
      <c r="GH20" s="18" t="s">
        <v>2</v>
      </c>
      <c r="GI20" s="18" t="s">
        <v>0</v>
      </c>
      <c r="GJ20" s="18" t="s">
        <v>3</v>
      </c>
      <c r="GK20" s="18" t="s">
        <v>4</v>
      </c>
      <c r="GL20" s="18" t="s">
        <v>5</v>
      </c>
      <c r="GM20" s="18" t="s">
        <v>6</v>
      </c>
      <c r="GN20" s="18" t="s">
        <v>7</v>
      </c>
      <c r="GO20" s="18" t="s">
        <v>2</v>
      </c>
      <c r="GP20" s="18" t="s">
        <v>0</v>
      </c>
      <c r="GQ20" s="18" t="s">
        <v>3</v>
      </c>
      <c r="GR20" s="18" t="s">
        <v>4</v>
      </c>
      <c r="GS20" s="18" t="s">
        <v>5</v>
      </c>
      <c r="GT20" s="18" t="s">
        <v>6</v>
      </c>
      <c r="GU20" s="18" t="s">
        <v>7</v>
      </c>
      <c r="GV20" s="18" t="s">
        <v>2</v>
      </c>
      <c r="GW20" s="35" t="s">
        <v>54</v>
      </c>
      <c r="GX20" s="18" t="s">
        <v>3</v>
      </c>
      <c r="GY20" s="18" t="s">
        <v>4</v>
      </c>
      <c r="GZ20" s="18" t="s">
        <v>5</v>
      </c>
      <c r="HA20" s="18" t="s">
        <v>6</v>
      </c>
      <c r="HB20" s="18" t="s">
        <v>7</v>
      </c>
      <c r="HC20" s="18" t="s">
        <v>2</v>
      </c>
      <c r="HD20" s="18" t="s">
        <v>0</v>
      </c>
      <c r="HE20" s="18" t="s">
        <v>3</v>
      </c>
      <c r="HF20" s="18" t="s">
        <v>4</v>
      </c>
      <c r="HG20" s="18" t="s">
        <v>5</v>
      </c>
      <c r="HH20" s="74" t="s">
        <v>6</v>
      </c>
      <c r="HI20" s="74" t="s">
        <v>7</v>
      </c>
      <c r="HJ20" s="74" t="s">
        <v>2</v>
      </c>
      <c r="HK20" s="74" t="s">
        <v>0</v>
      </c>
      <c r="HL20" s="74" t="s">
        <v>3</v>
      </c>
      <c r="HM20" s="74" t="s">
        <v>4</v>
      </c>
      <c r="HN20" s="74" t="s">
        <v>5</v>
      </c>
      <c r="HO20" s="74" t="s">
        <v>6</v>
      </c>
      <c r="HP20" s="74" t="s">
        <v>7</v>
      </c>
      <c r="HQ20" s="74" t="s">
        <v>2</v>
      </c>
      <c r="HR20" s="74" t="s">
        <v>0</v>
      </c>
      <c r="HS20" s="74" t="s">
        <v>3</v>
      </c>
      <c r="HT20" s="70" t="s">
        <v>4</v>
      </c>
      <c r="HU20" s="70" t="s">
        <v>5</v>
      </c>
      <c r="HV20" s="70" t="s">
        <v>6</v>
      </c>
      <c r="HW20" s="74" t="s">
        <v>7</v>
      </c>
      <c r="HX20" s="74" t="s">
        <v>2</v>
      </c>
      <c r="HY20" s="74" t="s">
        <v>0</v>
      </c>
      <c r="HZ20" s="74" t="s">
        <v>3</v>
      </c>
      <c r="IA20" s="74" t="s">
        <v>4</v>
      </c>
      <c r="IB20" s="77" t="s">
        <v>57</v>
      </c>
      <c r="IC20" s="74" t="s">
        <v>6</v>
      </c>
      <c r="ID20" s="74" t="s">
        <v>7</v>
      </c>
      <c r="IE20" s="74" t="s">
        <v>2</v>
      </c>
      <c r="IF20" s="74" t="s">
        <v>0</v>
      </c>
      <c r="IG20" s="74" t="s">
        <v>3</v>
      </c>
      <c r="IH20" s="74" t="s">
        <v>4</v>
      </c>
      <c r="II20" s="74" t="s">
        <v>5</v>
      </c>
      <c r="IJ20" s="74" t="s">
        <v>6</v>
      </c>
      <c r="IK20" s="74" t="s">
        <v>7</v>
      </c>
      <c r="IL20" s="74" t="s">
        <v>2</v>
      </c>
      <c r="IM20" s="18" t="s">
        <v>0</v>
      </c>
      <c r="IN20" s="18" t="s">
        <v>3</v>
      </c>
      <c r="IO20" s="18" t="s">
        <v>4</v>
      </c>
      <c r="IP20" s="18" t="s">
        <v>5</v>
      </c>
      <c r="IQ20" s="18" t="s">
        <v>6</v>
      </c>
      <c r="IR20" s="18" t="s">
        <v>7</v>
      </c>
      <c r="IS20" s="18" t="s">
        <v>2</v>
      </c>
      <c r="IT20" s="18" t="s">
        <v>0</v>
      </c>
      <c r="IU20" s="18" t="s">
        <v>3</v>
      </c>
      <c r="IV20" s="18" t="s">
        <v>4</v>
      </c>
      <c r="IW20" s="35" t="s">
        <v>57</v>
      </c>
      <c r="IX20" s="18" t="s">
        <v>6</v>
      </c>
      <c r="IY20" s="18" t="s">
        <v>7</v>
      </c>
      <c r="IZ20" s="18" t="s">
        <v>2</v>
      </c>
      <c r="JA20" s="18" t="s">
        <v>0</v>
      </c>
      <c r="JB20" s="18" t="s">
        <v>3</v>
      </c>
      <c r="JC20" s="18" t="s">
        <v>4</v>
      </c>
      <c r="JD20" s="18" t="s">
        <v>5</v>
      </c>
      <c r="JE20" s="18" t="s">
        <v>6</v>
      </c>
      <c r="JF20" s="18" t="s">
        <v>7</v>
      </c>
      <c r="JG20" s="18" t="s">
        <v>2</v>
      </c>
      <c r="JH20" s="18" t="s">
        <v>0</v>
      </c>
      <c r="JI20" s="18" t="s">
        <v>3</v>
      </c>
      <c r="JJ20" s="18" t="s">
        <v>4</v>
      </c>
      <c r="JK20" s="18" t="s">
        <v>5</v>
      </c>
      <c r="JL20" s="18" t="s">
        <v>6</v>
      </c>
      <c r="JM20" s="18" t="s">
        <v>7</v>
      </c>
      <c r="JN20" s="18" t="s">
        <v>2</v>
      </c>
      <c r="JO20" s="18" t="s">
        <v>54</v>
      </c>
      <c r="JP20" s="18" t="s">
        <v>55</v>
      </c>
      <c r="JQ20" t="s">
        <v>4</v>
      </c>
      <c r="JR20" t="s">
        <v>5</v>
      </c>
      <c r="JS20" t="s">
        <v>6</v>
      </c>
      <c r="JT20" t="s">
        <v>7</v>
      </c>
      <c r="JU20" t="s">
        <v>2</v>
      </c>
      <c r="JV20" t="s">
        <v>0</v>
      </c>
      <c r="JW20" t="s">
        <v>3</v>
      </c>
      <c r="JX20" t="s">
        <v>4</v>
      </c>
      <c r="JY20" t="s">
        <v>5</v>
      </c>
      <c r="JZ20" t="s">
        <v>6</v>
      </c>
      <c r="KA20" t="s">
        <v>7</v>
      </c>
      <c r="KB20" t="s">
        <v>2</v>
      </c>
      <c r="KC20" t="s">
        <v>0</v>
      </c>
      <c r="KD20" t="s">
        <v>3</v>
      </c>
      <c r="KE20" t="s">
        <v>4</v>
      </c>
      <c r="KF20" t="s">
        <v>5</v>
      </c>
      <c r="KG20" t="s">
        <v>6</v>
      </c>
      <c r="KH20" t="s">
        <v>7</v>
      </c>
      <c r="KI20" t="s">
        <v>2</v>
      </c>
      <c r="KJ20" t="s">
        <v>0</v>
      </c>
      <c r="KK20" t="s">
        <v>3</v>
      </c>
      <c r="KL20" t="s">
        <v>4</v>
      </c>
      <c r="KM20" s="76" t="s">
        <v>57</v>
      </c>
      <c r="KN20" t="s">
        <v>6</v>
      </c>
      <c r="KO20" t="s">
        <v>7</v>
      </c>
      <c r="KP20" t="s">
        <v>2</v>
      </c>
      <c r="KQ20" t="s">
        <v>0</v>
      </c>
      <c r="KR20" t="s">
        <v>3</v>
      </c>
      <c r="KS20" s="74" t="s">
        <v>56</v>
      </c>
      <c r="KT20" s="74" t="s">
        <v>57</v>
      </c>
      <c r="KU20" s="79" t="s">
        <v>58</v>
      </c>
      <c r="KV20" s="21" t="s">
        <v>35</v>
      </c>
      <c r="KW20" s="18" t="s">
        <v>2</v>
      </c>
      <c r="KX20" s="18" t="s">
        <v>0</v>
      </c>
      <c r="KY20" s="18" t="s">
        <v>3</v>
      </c>
      <c r="KZ20" s="18" t="s">
        <v>4</v>
      </c>
      <c r="LA20" s="18" t="s">
        <v>5</v>
      </c>
      <c r="LB20" s="18" t="s">
        <v>6</v>
      </c>
      <c r="LC20" s="18" t="s">
        <v>7</v>
      </c>
      <c r="LD20" s="18" t="s">
        <v>2</v>
      </c>
      <c r="LE20" s="21" t="s">
        <v>54</v>
      </c>
      <c r="LF20" s="18" t="s">
        <v>3</v>
      </c>
      <c r="LG20" s="18" t="s">
        <v>4</v>
      </c>
      <c r="LH20" s="18" t="s">
        <v>5</v>
      </c>
      <c r="LI20" s="18" t="s">
        <v>6</v>
      </c>
      <c r="LJ20" s="18" t="s">
        <v>7</v>
      </c>
      <c r="LK20" s="18" t="s">
        <v>2</v>
      </c>
      <c r="LL20" s="18" t="s">
        <v>0</v>
      </c>
      <c r="LM20" s="18" t="s">
        <v>3</v>
      </c>
      <c r="LN20" s="18" t="s">
        <v>4</v>
      </c>
      <c r="LO20" s="18" t="s">
        <v>5</v>
      </c>
      <c r="LP20" s="18" t="s">
        <v>6</v>
      </c>
      <c r="LQ20" s="18" t="s">
        <v>7</v>
      </c>
      <c r="LR20" s="18" t="s">
        <v>2</v>
      </c>
      <c r="LS20" s="18" t="s">
        <v>0</v>
      </c>
      <c r="LT20" s="18" t="s">
        <v>3</v>
      </c>
      <c r="LU20" s="18" t="s">
        <v>4</v>
      </c>
      <c r="LV20" s="18" t="s">
        <v>5</v>
      </c>
      <c r="LW20" s="18" t="s">
        <v>6</v>
      </c>
      <c r="LX20" s="18" t="s">
        <v>60</v>
      </c>
      <c r="LY20" s="18" t="s">
        <v>34</v>
      </c>
      <c r="LZ20" t="s">
        <v>0</v>
      </c>
      <c r="MA20" t="s">
        <v>3</v>
      </c>
      <c r="MB20" t="s">
        <v>4</v>
      </c>
      <c r="MC20" t="s">
        <v>5</v>
      </c>
      <c r="MD20" t="s">
        <v>6</v>
      </c>
      <c r="ME20" t="s">
        <v>7</v>
      </c>
      <c r="MF20" t="s">
        <v>2</v>
      </c>
      <c r="MG20" t="s">
        <v>0</v>
      </c>
      <c r="MH20" t="s">
        <v>3</v>
      </c>
      <c r="MI20" t="s">
        <v>4</v>
      </c>
      <c r="MJ20" s="76" t="s">
        <v>57</v>
      </c>
      <c r="MK20" t="s">
        <v>6</v>
      </c>
      <c r="ML20" t="s">
        <v>7</v>
      </c>
      <c r="MM20" t="s">
        <v>2</v>
      </c>
      <c r="MN20" t="s">
        <v>0</v>
      </c>
      <c r="MO20" t="s">
        <v>3</v>
      </c>
      <c r="MP20" t="s">
        <v>4</v>
      </c>
      <c r="MQ20" t="s">
        <v>5</v>
      </c>
      <c r="MR20" t="s">
        <v>6</v>
      </c>
      <c r="MS20" t="s">
        <v>7</v>
      </c>
      <c r="MT20" t="s">
        <v>2</v>
      </c>
      <c r="MU20" t="s">
        <v>0</v>
      </c>
      <c r="MV20" t="s">
        <v>3</v>
      </c>
      <c r="MW20" t="s">
        <v>4</v>
      </c>
      <c r="MX20" t="s">
        <v>5</v>
      </c>
      <c r="MY20" t="s">
        <v>6</v>
      </c>
      <c r="MZ20" t="s">
        <v>7</v>
      </c>
      <c r="NA20" t="s">
        <v>2</v>
      </c>
      <c r="NB20" s="70" t="s">
        <v>54</v>
      </c>
      <c r="NC20" s="70" t="s">
        <v>55</v>
      </c>
      <c r="ND20" s="70" t="s">
        <v>56</v>
      </c>
      <c r="NE20" s="70" t="s">
        <v>5</v>
      </c>
      <c r="NF20" s="70" t="s">
        <v>6</v>
      </c>
      <c r="NG20" s="70" t="s">
        <v>7</v>
      </c>
      <c r="NH20" t="s">
        <v>2</v>
      </c>
      <c r="NI20" t="s">
        <v>0</v>
      </c>
      <c r="NJ20" t="s">
        <v>3</v>
      </c>
      <c r="NK20" t="s">
        <v>4</v>
      </c>
      <c r="NL20" t="s">
        <v>5</v>
      </c>
      <c r="NM20" t="s">
        <v>6</v>
      </c>
      <c r="NN20" t="s">
        <v>7</v>
      </c>
      <c r="NO20" t="s">
        <v>2</v>
      </c>
      <c r="NP20" t="s">
        <v>0</v>
      </c>
      <c r="NQ20" t="s">
        <v>3</v>
      </c>
      <c r="NR20" t="s">
        <v>4</v>
      </c>
      <c r="NS20" t="s">
        <v>5</v>
      </c>
      <c r="NT20" t="s">
        <v>6</v>
      </c>
      <c r="NU20" t="s">
        <v>7</v>
      </c>
      <c r="NV20" t="s">
        <v>2</v>
      </c>
      <c r="NW20" s="15" t="s">
        <v>54</v>
      </c>
      <c r="NX20" t="s">
        <v>3</v>
      </c>
      <c r="NY20" t="s">
        <v>4</v>
      </c>
      <c r="NZ20" t="s">
        <v>5</v>
      </c>
      <c r="OA20" s="15" t="s">
        <v>58</v>
      </c>
      <c r="OB20" t="s">
        <v>7</v>
      </c>
      <c r="OC20" t="s">
        <v>2</v>
      </c>
      <c r="OD20" t="s">
        <v>0</v>
      </c>
      <c r="OE20" t="s">
        <v>3</v>
      </c>
      <c r="OF20" t="s">
        <v>4</v>
      </c>
      <c r="OG20" t="s">
        <v>5</v>
      </c>
      <c r="OH20" t="s">
        <v>6</v>
      </c>
      <c r="OI20" t="s">
        <v>60</v>
      </c>
      <c r="OJ20" s="18" t="s">
        <v>2</v>
      </c>
      <c r="OK20" s="18" t="s">
        <v>0</v>
      </c>
      <c r="OL20" s="18" t="s">
        <v>3</v>
      </c>
      <c r="OM20" s="18" t="s">
        <v>4</v>
      </c>
      <c r="ON20" s="18" t="s">
        <v>5</v>
      </c>
      <c r="OO20" s="18" t="s">
        <v>6</v>
      </c>
      <c r="OP20" s="18" t="s">
        <v>7</v>
      </c>
      <c r="OQ20" s="18" t="s">
        <v>2</v>
      </c>
      <c r="OR20" s="18" t="s">
        <v>0</v>
      </c>
      <c r="OS20" s="18" t="s">
        <v>3</v>
      </c>
      <c r="OT20" s="18" t="s">
        <v>4</v>
      </c>
      <c r="OU20" s="18" t="s">
        <v>5</v>
      </c>
      <c r="OV20" s="18" t="s">
        <v>6</v>
      </c>
      <c r="OW20" s="18" t="s">
        <v>7</v>
      </c>
      <c r="OX20" s="18" t="s">
        <v>2</v>
      </c>
      <c r="OY20" s="18" t="s">
        <v>0</v>
      </c>
      <c r="OZ20" s="18" t="s">
        <v>3</v>
      </c>
      <c r="PA20" s="18" t="s">
        <v>4</v>
      </c>
      <c r="PB20" s="18" t="s">
        <v>5</v>
      </c>
      <c r="PC20" s="35" t="s">
        <v>58</v>
      </c>
      <c r="PD20" s="18" t="s">
        <v>7</v>
      </c>
      <c r="PE20" s="18" t="s">
        <v>2</v>
      </c>
      <c r="PF20" s="18" t="s">
        <v>0</v>
      </c>
      <c r="PG20" s="18" t="s">
        <v>3</v>
      </c>
      <c r="PH20" s="18" t="s">
        <v>4</v>
      </c>
      <c r="PI20" s="18" t="s">
        <v>5</v>
      </c>
      <c r="PJ20" s="18" t="s">
        <v>6</v>
      </c>
      <c r="PK20" s="18" t="s">
        <v>7</v>
      </c>
      <c r="PM20" t="s">
        <v>2</v>
      </c>
      <c r="PN20" t="s">
        <v>0</v>
      </c>
      <c r="PO20" t="s">
        <v>3</v>
      </c>
      <c r="PP20" t="s">
        <v>4</v>
      </c>
      <c r="PQ20" t="s">
        <v>5</v>
      </c>
      <c r="PR20" t="s">
        <v>6</v>
      </c>
      <c r="PS20" t="s">
        <v>7</v>
      </c>
      <c r="PT20" t="s">
        <v>2</v>
      </c>
      <c r="PU20" t="s">
        <v>0</v>
      </c>
      <c r="PV20" t="s">
        <v>3</v>
      </c>
      <c r="PW20" t="s">
        <v>4</v>
      </c>
      <c r="PX20" t="s">
        <v>5</v>
      </c>
      <c r="PY20" t="s">
        <v>6</v>
      </c>
      <c r="PZ20" t="s">
        <v>7</v>
      </c>
      <c r="QA20" t="s">
        <v>2</v>
      </c>
      <c r="QB20" t="s">
        <v>0</v>
      </c>
      <c r="QC20" t="s">
        <v>3</v>
      </c>
      <c r="QD20" t="s">
        <v>4</v>
      </c>
      <c r="QE20" t="s">
        <v>5</v>
      </c>
      <c r="QF20" s="76" t="s">
        <v>58</v>
      </c>
      <c r="QG20" t="s">
        <v>7</v>
      </c>
      <c r="QH20" t="s">
        <v>2</v>
      </c>
      <c r="QI20" t="s">
        <v>0</v>
      </c>
      <c r="QJ20" t="s">
        <v>3</v>
      </c>
      <c r="QK20" t="s">
        <v>4</v>
      </c>
      <c r="QL20" t="s">
        <v>5</v>
      </c>
      <c r="QM20" t="s">
        <v>6</v>
      </c>
      <c r="QN20" t="s">
        <v>7</v>
      </c>
      <c r="QO20" t="s">
        <v>2</v>
      </c>
      <c r="QP20" t="s">
        <v>0</v>
      </c>
      <c r="QQ20" t="s">
        <v>3</v>
      </c>
      <c r="QS20" s="181" t="s">
        <v>128</v>
      </c>
      <c r="QT20" s="16">
        <v>16</v>
      </c>
      <c r="QU20" s="180">
        <v>45717</v>
      </c>
      <c r="QV20" s="179">
        <f>QU20+31</f>
        <v>45748</v>
      </c>
      <c r="QW20" s="180">
        <f>QV20+30</f>
        <v>45778</v>
      </c>
      <c r="QX20" s="179">
        <f t="shared" si="3"/>
        <v>45809</v>
      </c>
      <c r="QY20" s="180">
        <f>QX20+30</f>
        <v>45839</v>
      </c>
      <c r="QZ20" s="179">
        <f t="shared" si="3"/>
        <v>45870</v>
      </c>
      <c r="RA20" s="180">
        <f t="shared" si="3"/>
        <v>45901</v>
      </c>
      <c r="RB20" s="179">
        <f>RA20+30</f>
        <v>45931</v>
      </c>
      <c r="RC20" s="180">
        <f t="shared" si="3"/>
        <v>45962</v>
      </c>
      <c r="RD20" s="179">
        <f>RC20+30</f>
        <v>45992</v>
      </c>
      <c r="RE20" s="180">
        <f t="shared" si="3"/>
        <v>46023</v>
      </c>
      <c r="RF20" s="179">
        <f t="shared" si="3"/>
        <v>46054</v>
      </c>
      <c r="RG20" s="179">
        <f t="shared" ref="RG20:SH20" si="17">1+RF20</f>
        <v>46055</v>
      </c>
      <c r="RH20" s="179">
        <f t="shared" si="17"/>
        <v>46056</v>
      </c>
      <c r="RI20" s="179">
        <f t="shared" si="17"/>
        <v>46057</v>
      </c>
      <c r="RJ20" s="179">
        <f t="shared" si="17"/>
        <v>46058</v>
      </c>
      <c r="RK20" s="179">
        <f t="shared" si="17"/>
        <v>46059</v>
      </c>
      <c r="RL20" s="179">
        <f t="shared" si="17"/>
        <v>46060</v>
      </c>
      <c r="RM20" s="179">
        <f t="shared" si="17"/>
        <v>46061</v>
      </c>
      <c r="RN20" s="179">
        <f t="shared" si="17"/>
        <v>46062</v>
      </c>
      <c r="RO20" s="179">
        <f t="shared" si="17"/>
        <v>46063</v>
      </c>
      <c r="RP20" s="179">
        <f t="shared" si="17"/>
        <v>46064</v>
      </c>
      <c r="RQ20" s="179">
        <f t="shared" si="17"/>
        <v>46065</v>
      </c>
      <c r="RR20" s="179">
        <f t="shared" si="17"/>
        <v>46066</v>
      </c>
      <c r="RS20" s="179">
        <f t="shared" si="17"/>
        <v>46067</v>
      </c>
      <c r="RT20" s="179">
        <f t="shared" si="17"/>
        <v>46068</v>
      </c>
      <c r="RU20" s="179">
        <f t="shared" si="17"/>
        <v>46069</v>
      </c>
      <c r="RV20" s="179">
        <f t="shared" si="17"/>
        <v>46070</v>
      </c>
      <c r="RW20" s="179">
        <f t="shared" si="17"/>
        <v>46071</v>
      </c>
      <c r="RX20" s="179">
        <f t="shared" si="17"/>
        <v>46072</v>
      </c>
      <c r="RY20" s="179">
        <f t="shared" si="17"/>
        <v>46073</v>
      </c>
      <c r="RZ20" s="179">
        <f t="shared" si="17"/>
        <v>46074</v>
      </c>
      <c r="SA20" s="179">
        <f t="shared" si="17"/>
        <v>46075</v>
      </c>
      <c r="SB20" s="179">
        <f t="shared" si="17"/>
        <v>46076</v>
      </c>
      <c r="SC20" s="179">
        <f t="shared" si="17"/>
        <v>46077</v>
      </c>
      <c r="SD20" s="179">
        <f t="shared" si="17"/>
        <v>46078</v>
      </c>
      <c r="SE20" s="179">
        <f t="shared" si="17"/>
        <v>46079</v>
      </c>
      <c r="SF20" s="179">
        <f t="shared" si="17"/>
        <v>46080</v>
      </c>
      <c r="SG20" s="179">
        <f t="shared" si="17"/>
        <v>46081</v>
      </c>
      <c r="SH20" s="179">
        <f t="shared" si="17"/>
        <v>46082</v>
      </c>
      <c r="SI20" s="180">
        <f t="shared" ref="SI20" si="18">IF(TEXT(SH20,"mm")="03",SH20,SH20+1)</f>
        <v>46082</v>
      </c>
    </row>
    <row r="21" spans="1:503">
      <c r="A21" s="17">
        <v>2026</v>
      </c>
      <c r="B21" s="16">
        <v>17</v>
      </c>
      <c r="C21" s="74">
        <v>1</v>
      </c>
      <c r="D21" s="74">
        <v>2</v>
      </c>
      <c r="E21" s="74">
        <v>3</v>
      </c>
      <c r="F21">
        <v>4</v>
      </c>
      <c r="G21">
        <v>5</v>
      </c>
      <c r="H21">
        <v>6</v>
      </c>
      <c r="I21">
        <v>7</v>
      </c>
      <c r="J21">
        <v>8</v>
      </c>
      <c r="K21">
        <v>9</v>
      </c>
      <c r="L21">
        <v>10</v>
      </c>
      <c r="M21">
        <v>11</v>
      </c>
      <c r="N21">
        <v>12</v>
      </c>
      <c r="O21">
        <v>13</v>
      </c>
      <c r="P21">
        <v>14</v>
      </c>
      <c r="Q21">
        <v>15</v>
      </c>
      <c r="R21">
        <v>16</v>
      </c>
      <c r="S21">
        <v>17</v>
      </c>
      <c r="T21">
        <v>18</v>
      </c>
      <c r="U21">
        <v>19</v>
      </c>
      <c r="V21">
        <v>20</v>
      </c>
      <c r="W21">
        <v>21</v>
      </c>
      <c r="X21">
        <v>22</v>
      </c>
      <c r="Y21">
        <v>23</v>
      </c>
      <c r="Z21">
        <v>24</v>
      </c>
      <c r="AA21">
        <v>25</v>
      </c>
      <c r="AB21">
        <v>26</v>
      </c>
      <c r="AC21">
        <v>27</v>
      </c>
      <c r="AD21">
        <v>28</v>
      </c>
      <c r="AE21">
        <v>29</v>
      </c>
      <c r="AF21">
        <v>30</v>
      </c>
      <c r="AG21">
        <v>31</v>
      </c>
      <c r="AH21" s="18">
        <v>1</v>
      </c>
      <c r="AI21" s="18">
        <v>2</v>
      </c>
      <c r="AJ21" s="18">
        <v>3</v>
      </c>
      <c r="AK21" s="18">
        <v>4</v>
      </c>
      <c r="AL21" s="18">
        <v>5</v>
      </c>
      <c r="AM21" s="18">
        <v>6</v>
      </c>
      <c r="AN21" s="18">
        <v>7</v>
      </c>
      <c r="AO21" s="18">
        <v>8</v>
      </c>
      <c r="AP21" s="18">
        <v>9</v>
      </c>
      <c r="AQ21" s="18">
        <v>10</v>
      </c>
      <c r="AR21" s="18">
        <v>11</v>
      </c>
      <c r="AS21" s="18">
        <v>12</v>
      </c>
      <c r="AT21" s="18">
        <v>13</v>
      </c>
      <c r="AU21" s="18">
        <v>14</v>
      </c>
      <c r="AV21" s="18">
        <v>15</v>
      </c>
      <c r="AW21" s="18">
        <v>16</v>
      </c>
      <c r="AX21" s="18">
        <v>17</v>
      </c>
      <c r="AY21" s="18">
        <v>18</v>
      </c>
      <c r="AZ21" s="18">
        <v>19</v>
      </c>
      <c r="BA21" s="18">
        <v>20</v>
      </c>
      <c r="BB21" s="18">
        <v>21</v>
      </c>
      <c r="BC21" s="18">
        <v>22</v>
      </c>
      <c r="BD21" s="18">
        <v>23</v>
      </c>
      <c r="BE21" s="18">
        <v>24</v>
      </c>
      <c r="BF21" s="18">
        <v>25</v>
      </c>
      <c r="BG21" s="18">
        <v>26</v>
      </c>
      <c r="BH21" s="18">
        <v>27</v>
      </c>
      <c r="BI21" s="18">
        <v>28</v>
      </c>
      <c r="BK21">
        <v>1</v>
      </c>
      <c r="BL21">
        <v>2</v>
      </c>
      <c r="BM21">
        <v>3</v>
      </c>
      <c r="BN21">
        <v>4</v>
      </c>
      <c r="BO21">
        <v>5</v>
      </c>
      <c r="BP21">
        <v>6</v>
      </c>
      <c r="BQ21">
        <v>7</v>
      </c>
      <c r="BR21">
        <v>8</v>
      </c>
      <c r="BS21">
        <v>9</v>
      </c>
      <c r="BT21">
        <v>10</v>
      </c>
      <c r="BU21">
        <v>11</v>
      </c>
      <c r="BV21">
        <v>12</v>
      </c>
      <c r="BW21">
        <v>13</v>
      </c>
      <c r="BX21">
        <v>14</v>
      </c>
      <c r="BY21">
        <v>15</v>
      </c>
      <c r="BZ21">
        <v>16</v>
      </c>
      <c r="CA21">
        <v>17</v>
      </c>
      <c r="CB21">
        <v>18</v>
      </c>
      <c r="CC21">
        <v>19</v>
      </c>
      <c r="CD21">
        <v>20</v>
      </c>
      <c r="CE21">
        <v>21</v>
      </c>
      <c r="CF21">
        <v>22</v>
      </c>
      <c r="CG21">
        <v>23</v>
      </c>
      <c r="CH21">
        <v>24</v>
      </c>
      <c r="CI21">
        <v>25</v>
      </c>
      <c r="CJ21">
        <v>26</v>
      </c>
      <c r="CK21">
        <v>27</v>
      </c>
      <c r="CL21">
        <v>28</v>
      </c>
      <c r="CM21">
        <v>29</v>
      </c>
      <c r="CN21">
        <v>30</v>
      </c>
      <c r="CO21">
        <v>31</v>
      </c>
      <c r="CP21" s="18">
        <v>1</v>
      </c>
      <c r="CQ21" s="18">
        <v>2</v>
      </c>
      <c r="CR21" s="18">
        <v>3</v>
      </c>
      <c r="CS21" s="18">
        <v>4</v>
      </c>
      <c r="CT21" s="18">
        <v>5</v>
      </c>
      <c r="CU21" s="18">
        <v>6</v>
      </c>
      <c r="CV21" s="18">
        <v>7</v>
      </c>
      <c r="CW21" s="18">
        <v>8</v>
      </c>
      <c r="CX21" s="18">
        <v>9</v>
      </c>
      <c r="CY21" s="18">
        <v>10</v>
      </c>
      <c r="CZ21" s="18">
        <v>11</v>
      </c>
      <c r="DA21" s="18">
        <v>12</v>
      </c>
      <c r="DB21" s="18">
        <v>13</v>
      </c>
      <c r="DC21" s="18">
        <v>14</v>
      </c>
      <c r="DD21" s="18">
        <v>15</v>
      </c>
      <c r="DE21" s="18">
        <v>16</v>
      </c>
      <c r="DF21" s="18">
        <v>17</v>
      </c>
      <c r="DG21" s="18">
        <v>18</v>
      </c>
      <c r="DH21" s="18">
        <v>19</v>
      </c>
      <c r="DI21" s="18">
        <v>20</v>
      </c>
      <c r="DJ21" s="18">
        <v>21</v>
      </c>
      <c r="DK21" s="18">
        <v>22</v>
      </c>
      <c r="DL21" s="18">
        <v>23</v>
      </c>
      <c r="DM21" s="18">
        <v>24</v>
      </c>
      <c r="DN21" s="18">
        <v>25</v>
      </c>
      <c r="DO21" s="18">
        <v>26</v>
      </c>
      <c r="DP21" s="18">
        <v>27</v>
      </c>
      <c r="DQ21" s="18">
        <v>28</v>
      </c>
      <c r="DR21" s="18">
        <v>29</v>
      </c>
      <c r="DS21" s="18">
        <v>30</v>
      </c>
      <c r="DT21">
        <v>1</v>
      </c>
      <c r="DU21">
        <v>2</v>
      </c>
      <c r="DV21">
        <v>3</v>
      </c>
      <c r="DW21">
        <v>4</v>
      </c>
      <c r="DX21">
        <v>5</v>
      </c>
      <c r="DY21">
        <v>6</v>
      </c>
      <c r="DZ21">
        <v>7</v>
      </c>
      <c r="EA21">
        <v>8</v>
      </c>
      <c r="EB21">
        <v>9</v>
      </c>
      <c r="EC21">
        <v>10</v>
      </c>
      <c r="ED21">
        <v>11</v>
      </c>
      <c r="EE21">
        <v>12</v>
      </c>
      <c r="EF21">
        <v>13</v>
      </c>
      <c r="EG21">
        <v>14</v>
      </c>
      <c r="EH21">
        <v>15</v>
      </c>
      <c r="EI21">
        <v>16</v>
      </c>
      <c r="EJ21">
        <v>17</v>
      </c>
      <c r="EK21">
        <v>18</v>
      </c>
      <c r="EL21">
        <v>19</v>
      </c>
      <c r="EM21">
        <v>20</v>
      </c>
      <c r="EN21">
        <v>21</v>
      </c>
      <c r="EO21">
        <v>22</v>
      </c>
      <c r="EP21">
        <v>23</v>
      </c>
      <c r="EQ21">
        <v>24</v>
      </c>
      <c r="ER21">
        <v>25</v>
      </c>
      <c r="ES21">
        <v>26</v>
      </c>
      <c r="ET21">
        <v>27</v>
      </c>
      <c r="EU21">
        <v>28</v>
      </c>
      <c r="EV21">
        <v>29</v>
      </c>
      <c r="EW21">
        <v>30</v>
      </c>
      <c r="EX21">
        <v>31</v>
      </c>
      <c r="EY21" s="18">
        <v>1</v>
      </c>
      <c r="EZ21" s="18">
        <v>2</v>
      </c>
      <c r="FA21" s="18">
        <v>3</v>
      </c>
      <c r="FB21" s="18">
        <v>4</v>
      </c>
      <c r="FC21" s="18">
        <v>5</v>
      </c>
      <c r="FD21" s="18">
        <v>6</v>
      </c>
      <c r="FE21" s="18">
        <v>7</v>
      </c>
      <c r="FF21" s="18">
        <v>8</v>
      </c>
      <c r="FG21" s="18">
        <v>9</v>
      </c>
      <c r="FH21" s="18">
        <v>10</v>
      </c>
      <c r="FI21" s="18">
        <v>11</v>
      </c>
      <c r="FJ21" s="18">
        <v>12</v>
      </c>
      <c r="FK21" s="18">
        <v>13</v>
      </c>
      <c r="FL21" s="18">
        <v>14</v>
      </c>
      <c r="FM21" s="18">
        <v>15</v>
      </c>
      <c r="FN21" s="18">
        <v>16</v>
      </c>
      <c r="FO21" s="18">
        <v>17</v>
      </c>
      <c r="FP21" s="18">
        <v>18</v>
      </c>
      <c r="FQ21" s="18">
        <v>19</v>
      </c>
      <c r="FR21" s="18">
        <v>20</v>
      </c>
      <c r="FS21" s="18">
        <v>21</v>
      </c>
      <c r="FT21" s="18">
        <v>22</v>
      </c>
      <c r="FU21" s="18">
        <v>23</v>
      </c>
      <c r="FV21" s="18">
        <v>24</v>
      </c>
      <c r="FW21" s="18">
        <v>25</v>
      </c>
      <c r="FX21" s="18">
        <v>26</v>
      </c>
      <c r="FY21" s="18">
        <v>27</v>
      </c>
      <c r="FZ21" s="18">
        <v>28</v>
      </c>
      <c r="GA21" s="18">
        <v>29</v>
      </c>
      <c r="GB21" s="18">
        <v>30</v>
      </c>
      <c r="GC21">
        <v>1</v>
      </c>
      <c r="GD21">
        <v>2</v>
      </c>
      <c r="GE21">
        <v>3</v>
      </c>
      <c r="GF21">
        <v>4</v>
      </c>
      <c r="GG21">
        <v>5</v>
      </c>
      <c r="GH21">
        <v>6</v>
      </c>
      <c r="GI21">
        <v>7</v>
      </c>
      <c r="GJ21">
        <v>8</v>
      </c>
      <c r="GK21">
        <v>9</v>
      </c>
      <c r="GL21">
        <v>10</v>
      </c>
      <c r="GM21">
        <v>11</v>
      </c>
      <c r="GN21">
        <v>12</v>
      </c>
      <c r="GO21">
        <v>13</v>
      </c>
      <c r="GP21">
        <v>14</v>
      </c>
      <c r="GQ21">
        <v>15</v>
      </c>
      <c r="GR21">
        <v>16</v>
      </c>
      <c r="GS21">
        <v>17</v>
      </c>
      <c r="GT21">
        <v>18</v>
      </c>
      <c r="GU21">
        <v>19</v>
      </c>
      <c r="GV21">
        <v>20</v>
      </c>
      <c r="GW21">
        <v>21</v>
      </c>
      <c r="GX21">
        <v>22</v>
      </c>
      <c r="GY21">
        <v>23</v>
      </c>
      <c r="GZ21">
        <v>24</v>
      </c>
      <c r="HA21">
        <v>25</v>
      </c>
      <c r="HB21">
        <v>26</v>
      </c>
      <c r="HC21">
        <v>27</v>
      </c>
      <c r="HD21">
        <v>28</v>
      </c>
      <c r="HE21">
        <v>29</v>
      </c>
      <c r="HF21">
        <v>30</v>
      </c>
      <c r="HG21">
        <v>31</v>
      </c>
      <c r="HH21" s="18">
        <v>1</v>
      </c>
      <c r="HI21" s="18">
        <v>2</v>
      </c>
      <c r="HJ21" s="18">
        <v>3</v>
      </c>
      <c r="HK21" s="18">
        <v>4</v>
      </c>
      <c r="HL21" s="18">
        <v>5</v>
      </c>
      <c r="HM21" s="18">
        <v>6</v>
      </c>
      <c r="HN21" s="18">
        <v>7</v>
      </c>
      <c r="HO21" s="18">
        <v>8</v>
      </c>
      <c r="HP21" s="18">
        <v>9</v>
      </c>
      <c r="HQ21" s="18">
        <v>10</v>
      </c>
      <c r="HR21" s="18">
        <v>11</v>
      </c>
      <c r="HS21" s="18">
        <v>12</v>
      </c>
      <c r="HT21" s="70">
        <v>13</v>
      </c>
      <c r="HU21" s="70">
        <v>14</v>
      </c>
      <c r="HV21" s="70">
        <v>15</v>
      </c>
      <c r="HW21" s="18">
        <v>16</v>
      </c>
      <c r="HX21" s="18">
        <v>17</v>
      </c>
      <c r="HY21" s="18">
        <v>18</v>
      </c>
      <c r="HZ21" s="18">
        <v>19</v>
      </c>
      <c r="IA21" s="18">
        <v>20</v>
      </c>
      <c r="IB21" s="18">
        <v>21</v>
      </c>
      <c r="IC21" s="18">
        <v>22</v>
      </c>
      <c r="ID21" s="21">
        <v>23</v>
      </c>
      <c r="IE21" s="18">
        <v>24</v>
      </c>
      <c r="IF21" s="18">
        <v>25</v>
      </c>
      <c r="IG21" s="18">
        <v>26</v>
      </c>
      <c r="IH21" s="18">
        <v>27</v>
      </c>
      <c r="II21" s="18">
        <v>28</v>
      </c>
      <c r="IJ21" s="18">
        <v>29</v>
      </c>
      <c r="IK21" s="18">
        <v>30</v>
      </c>
      <c r="IL21" s="18">
        <v>31</v>
      </c>
      <c r="IM21">
        <v>1</v>
      </c>
      <c r="IN21">
        <v>2</v>
      </c>
      <c r="IO21">
        <v>3</v>
      </c>
      <c r="IP21">
        <v>4</v>
      </c>
      <c r="IQ21">
        <v>5</v>
      </c>
      <c r="IR21">
        <v>6</v>
      </c>
      <c r="IS21">
        <v>7</v>
      </c>
      <c r="IT21">
        <v>8</v>
      </c>
      <c r="IU21">
        <v>9</v>
      </c>
      <c r="IV21">
        <v>10</v>
      </c>
      <c r="IW21">
        <v>11</v>
      </c>
      <c r="IX21">
        <v>12</v>
      </c>
      <c r="IY21" s="80">
        <v>13</v>
      </c>
      <c r="IZ21" s="80">
        <v>14</v>
      </c>
      <c r="JA21" s="80">
        <v>15</v>
      </c>
      <c r="JB21">
        <v>16</v>
      </c>
      <c r="JC21">
        <v>17</v>
      </c>
      <c r="JD21">
        <v>18</v>
      </c>
      <c r="JE21">
        <v>19</v>
      </c>
      <c r="JF21">
        <v>20</v>
      </c>
      <c r="JG21">
        <v>21</v>
      </c>
      <c r="JH21">
        <v>22</v>
      </c>
      <c r="JI21">
        <v>23</v>
      </c>
      <c r="JJ21">
        <v>24</v>
      </c>
      <c r="JK21">
        <v>25</v>
      </c>
      <c r="JL21">
        <v>26</v>
      </c>
      <c r="JM21">
        <v>27</v>
      </c>
      <c r="JN21">
        <v>28</v>
      </c>
      <c r="JO21">
        <v>29</v>
      </c>
      <c r="JP21">
        <v>30</v>
      </c>
      <c r="JQ21" s="18">
        <v>1</v>
      </c>
      <c r="JR21" s="18">
        <v>2</v>
      </c>
      <c r="JS21" s="18">
        <v>3</v>
      </c>
      <c r="JT21" s="18">
        <v>4</v>
      </c>
      <c r="JU21" s="18">
        <v>5</v>
      </c>
      <c r="JV21" s="18">
        <v>6</v>
      </c>
      <c r="JW21" s="18">
        <v>7</v>
      </c>
      <c r="JX21" s="18">
        <v>8</v>
      </c>
      <c r="JY21" s="18">
        <v>9</v>
      </c>
      <c r="JZ21" s="18">
        <v>10</v>
      </c>
      <c r="KA21" s="18">
        <v>11</v>
      </c>
      <c r="KB21" s="18">
        <v>12</v>
      </c>
      <c r="KC21" s="18">
        <v>13</v>
      </c>
      <c r="KD21" s="18">
        <v>14</v>
      </c>
      <c r="KE21" s="18">
        <v>15</v>
      </c>
      <c r="KF21" s="18">
        <v>16</v>
      </c>
      <c r="KG21" s="18">
        <v>17</v>
      </c>
      <c r="KH21" s="18">
        <v>18</v>
      </c>
      <c r="KI21" s="18">
        <v>19</v>
      </c>
      <c r="KJ21" s="18">
        <v>20</v>
      </c>
      <c r="KK21" s="18">
        <v>21</v>
      </c>
      <c r="KL21" s="18">
        <v>22</v>
      </c>
      <c r="KM21" s="18">
        <v>23</v>
      </c>
      <c r="KN21" s="18">
        <v>24</v>
      </c>
      <c r="KO21" s="18">
        <v>25</v>
      </c>
      <c r="KP21" s="18">
        <v>26</v>
      </c>
      <c r="KQ21" s="18">
        <v>27</v>
      </c>
      <c r="KR21" s="18">
        <v>28</v>
      </c>
      <c r="KS21" s="18">
        <v>29</v>
      </c>
      <c r="KT21" s="18">
        <v>30</v>
      </c>
      <c r="KU21" s="18">
        <v>31</v>
      </c>
      <c r="KV21">
        <v>1</v>
      </c>
      <c r="KW21">
        <v>2</v>
      </c>
      <c r="KX21">
        <v>3</v>
      </c>
      <c r="KY21">
        <v>4</v>
      </c>
      <c r="KZ21">
        <v>5</v>
      </c>
      <c r="LA21">
        <v>6</v>
      </c>
      <c r="LB21">
        <v>7</v>
      </c>
      <c r="LC21">
        <v>8</v>
      </c>
      <c r="LD21">
        <v>9</v>
      </c>
      <c r="LE21">
        <v>10</v>
      </c>
      <c r="LF21">
        <v>11</v>
      </c>
      <c r="LG21">
        <v>12</v>
      </c>
      <c r="LH21">
        <v>13</v>
      </c>
      <c r="LI21">
        <v>14</v>
      </c>
      <c r="LJ21">
        <v>15</v>
      </c>
      <c r="LK21">
        <v>16</v>
      </c>
      <c r="LL21">
        <v>17</v>
      </c>
      <c r="LM21">
        <v>18</v>
      </c>
      <c r="LN21">
        <v>19</v>
      </c>
      <c r="LO21">
        <v>20</v>
      </c>
      <c r="LP21">
        <v>21</v>
      </c>
      <c r="LQ21">
        <v>22</v>
      </c>
      <c r="LR21">
        <v>23</v>
      </c>
      <c r="LS21">
        <v>24</v>
      </c>
      <c r="LT21">
        <v>25</v>
      </c>
      <c r="LU21">
        <v>26</v>
      </c>
      <c r="LV21">
        <v>27</v>
      </c>
      <c r="LW21">
        <v>28</v>
      </c>
      <c r="LX21" s="1">
        <v>29</v>
      </c>
      <c r="LY21" s="1">
        <v>30</v>
      </c>
      <c r="LZ21" s="18">
        <v>1</v>
      </c>
      <c r="MA21" s="18">
        <v>2</v>
      </c>
      <c r="MB21" s="18">
        <v>3</v>
      </c>
      <c r="MC21" s="18">
        <v>4</v>
      </c>
      <c r="MD21" s="18">
        <v>5</v>
      </c>
      <c r="ME21" s="18">
        <v>6</v>
      </c>
      <c r="MF21" s="18">
        <v>7</v>
      </c>
      <c r="MG21" s="18">
        <v>8</v>
      </c>
      <c r="MH21" s="18">
        <v>9</v>
      </c>
      <c r="MI21" s="18">
        <v>10</v>
      </c>
      <c r="MJ21" s="18">
        <v>11</v>
      </c>
      <c r="MK21" s="18">
        <v>12</v>
      </c>
      <c r="ML21" s="18">
        <v>13</v>
      </c>
      <c r="MM21" s="18">
        <v>14</v>
      </c>
      <c r="MN21" s="18">
        <v>15</v>
      </c>
      <c r="MO21" s="18">
        <v>16</v>
      </c>
      <c r="MP21" s="18">
        <v>17</v>
      </c>
      <c r="MQ21" s="18">
        <v>18</v>
      </c>
      <c r="MR21" s="18">
        <v>19</v>
      </c>
      <c r="MS21" s="18">
        <v>20</v>
      </c>
      <c r="MT21" s="18">
        <v>21</v>
      </c>
      <c r="MU21" s="18">
        <v>22</v>
      </c>
      <c r="MV21" s="18">
        <v>23</v>
      </c>
      <c r="MW21" s="18">
        <v>24</v>
      </c>
      <c r="MX21" s="18">
        <v>25</v>
      </c>
      <c r="MY21" s="18">
        <v>26</v>
      </c>
      <c r="MZ21" s="18">
        <v>27</v>
      </c>
      <c r="NA21" s="18">
        <v>28</v>
      </c>
      <c r="NB21" s="70">
        <v>29</v>
      </c>
      <c r="NC21" s="70">
        <v>30</v>
      </c>
      <c r="ND21" s="70">
        <v>31</v>
      </c>
      <c r="NE21" s="70">
        <v>1</v>
      </c>
      <c r="NF21" s="70">
        <v>2</v>
      </c>
      <c r="NG21" s="70">
        <v>3</v>
      </c>
      <c r="NH21" s="18">
        <v>4</v>
      </c>
      <c r="NI21" s="18">
        <v>5</v>
      </c>
      <c r="NJ21" s="18">
        <v>6</v>
      </c>
      <c r="NK21" s="18">
        <v>7</v>
      </c>
      <c r="NL21" s="18">
        <v>8</v>
      </c>
      <c r="NM21" s="18">
        <v>9</v>
      </c>
      <c r="NN21" s="18">
        <v>10</v>
      </c>
      <c r="NO21" s="18">
        <v>11</v>
      </c>
      <c r="NP21" s="18">
        <v>12</v>
      </c>
      <c r="NQ21" s="18">
        <v>13</v>
      </c>
      <c r="NR21" s="18">
        <v>14</v>
      </c>
      <c r="NS21" s="18">
        <v>15</v>
      </c>
      <c r="NT21" s="18">
        <v>16</v>
      </c>
      <c r="NU21" s="18">
        <v>17</v>
      </c>
      <c r="NV21" s="18">
        <v>18</v>
      </c>
      <c r="NW21" s="18">
        <v>19</v>
      </c>
      <c r="NX21" s="18">
        <v>20</v>
      </c>
      <c r="NY21" s="18">
        <v>21</v>
      </c>
      <c r="NZ21" s="18">
        <v>22</v>
      </c>
      <c r="OA21" s="21">
        <v>23</v>
      </c>
      <c r="OB21" s="18">
        <v>24</v>
      </c>
      <c r="OC21" s="18">
        <v>25</v>
      </c>
      <c r="OD21" s="18">
        <v>26</v>
      </c>
      <c r="OE21" s="18">
        <v>27</v>
      </c>
      <c r="OF21" s="18">
        <v>28</v>
      </c>
      <c r="OG21" s="18">
        <v>29</v>
      </c>
      <c r="OH21" s="18">
        <v>30</v>
      </c>
      <c r="OI21" s="82">
        <v>31</v>
      </c>
      <c r="OJ21">
        <v>1</v>
      </c>
      <c r="OK21">
        <v>2</v>
      </c>
      <c r="OL21">
        <v>3</v>
      </c>
      <c r="OM21">
        <v>4</v>
      </c>
      <c r="ON21">
        <v>5</v>
      </c>
      <c r="OO21">
        <v>6</v>
      </c>
      <c r="OP21">
        <v>7</v>
      </c>
      <c r="OQ21">
        <v>8</v>
      </c>
      <c r="OR21">
        <v>9</v>
      </c>
      <c r="OS21">
        <v>10</v>
      </c>
      <c r="OT21">
        <v>11</v>
      </c>
      <c r="OU21">
        <v>12</v>
      </c>
      <c r="OV21">
        <v>13</v>
      </c>
      <c r="OW21">
        <v>14</v>
      </c>
      <c r="OX21">
        <v>15</v>
      </c>
      <c r="OY21">
        <v>16</v>
      </c>
      <c r="OZ21">
        <v>17</v>
      </c>
      <c r="PA21">
        <v>18</v>
      </c>
      <c r="PB21">
        <v>19</v>
      </c>
      <c r="PC21">
        <v>20</v>
      </c>
      <c r="PD21">
        <v>21</v>
      </c>
      <c r="PE21">
        <v>22</v>
      </c>
      <c r="PF21">
        <v>23</v>
      </c>
      <c r="PG21">
        <v>24</v>
      </c>
      <c r="PH21">
        <v>25</v>
      </c>
      <c r="PI21">
        <v>26</v>
      </c>
      <c r="PJ21">
        <v>27</v>
      </c>
      <c r="PK21">
        <v>28</v>
      </c>
      <c r="PM21" s="18">
        <v>1</v>
      </c>
      <c r="PN21" s="18">
        <v>2</v>
      </c>
      <c r="PO21" s="18">
        <v>3</v>
      </c>
      <c r="PP21" s="18">
        <v>4</v>
      </c>
      <c r="PQ21" s="18">
        <v>5</v>
      </c>
      <c r="PR21" s="18">
        <v>6</v>
      </c>
      <c r="PS21" s="18">
        <v>7</v>
      </c>
      <c r="PT21" s="18">
        <v>8</v>
      </c>
      <c r="PU21" s="18">
        <v>9</v>
      </c>
      <c r="PV21" s="18">
        <v>10</v>
      </c>
      <c r="PW21" s="18">
        <v>11</v>
      </c>
      <c r="PX21" s="18">
        <v>12</v>
      </c>
      <c r="PY21" s="18">
        <v>13</v>
      </c>
      <c r="PZ21" s="18">
        <v>14</v>
      </c>
      <c r="QA21" s="18">
        <v>15</v>
      </c>
      <c r="QB21" s="18">
        <v>16</v>
      </c>
      <c r="QC21" s="18">
        <v>17</v>
      </c>
      <c r="QD21" s="18">
        <v>18</v>
      </c>
      <c r="QE21" s="18">
        <v>19</v>
      </c>
      <c r="QF21" s="18">
        <v>20</v>
      </c>
      <c r="QG21" s="18">
        <v>21</v>
      </c>
      <c r="QH21" s="18">
        <v>22</v>
      </c>
      <c r="QI21" s="18">
        <v>23</v>
      </c>
      <c r="QJ21" s="18">
        <v>24</v>
      </c>
      <c r="QK21" s="18">
        <v>25</v>
      </c>
      <c r="QL21" s="18">
        <v>26</v>
      </c>
      <c r="QM21" s="18">
        <v>27</v>
      </c>
      <c r="QN21" s="18">
        <v>28</v>
      </c>
      <c r="QO21" s="18">
        <v>29</v>
      </c>
      <c r="QP21" s="18">
        <v>30</v>
      </c>
      <c r="QQ21" s="18">
        <v>31</v>
      </c>
      <c r="QS21" s="181"/>
      <c r="QT21" s="16">
        <v>17</v>
      </c>
      <c r="QV21" s="18"/>
      <c r="QX21" s="18"/>
      <c r="QZ21" s="18"/>
      <c r="RB21" s="18"/>
      <c r="RD21" s="18"/>
      <c r="RF21" s="18">
        <v>1</v>
      </c>
      <c r="RG21" s="18">
        <v>2</v>
      </c>
      <c r="RH21" s="18">
        <v>3</v>
      </c>
      <c r="RI21" s="18">
        <v>4</v>
      </c>
      <c r="RJ21" s="18">
        <v>5</v>
      </c>
      <c r="RK21" s="18">
        <v>6</v>
      </c>
      <c r="RL21" s="18">
        <v>7</v>
      </c>
      <c r="RM21" s="18">
        <v>8</v>
      </c>
      <c r="RN21" s="18">
        <v>9</v>
      </c>
      <c r="RO21" s="18">
        <v>10</v>
      </c>
      <c r="RP21" s="18">
        <v>11</v>
      </c>
      <c r="RQ21" s="18">
        <v>12</v>
      </c>
      <c r="RR21" s="18">
        <v>13</v>
      </c>
      <c r="RS21" s="18">
        <v>14</v>
      </c>
      <c r="RT21" s="18">
        <v>15</v>
      </c>
      <c r="RU21" s="18">
        <v>16</v>
      </c>
      <c r="RV21" s="18">
        <v>17</v>
      </c>
      <c r="RW21" s="18">
        <v>18</v>
      </c>
      <c r="RX21" s="18">
        <v>19</v>
      </c>
      <c r="RY21" s="18">
        <v>20</v>
      </c>
      <c r="RZ21" s="18">
        <v>21</v>
      </c>
      <c r="SA21" s="18">
        <v>22</v>
      </c>
      <c r="SB21" s="18">
        <v>23</v>
      </c>
      <c r="SC21" s="18">
        <v>24</v>
      </c>
      <c r="SD21" s="18">
        <v>25</v>
      </c>
      <c r="SE21" s="18">
        <v>26</v>
      </c>
      <c r="SF21" s="18">
        <v>27</v>
      </c>
      <c r="SG21" s="18">
        <v>28</v>
      </c>
      <c r="SH21" s="18">
        <v>0</v>
      </c>
    </row>
    <row r="22" spans="1:503">
      <c r="A22" s="17"/>
      <c r="B22" s="16">
        <v>18</v>
      </c>
      <c r="C22" s="74" t="s">
        <v>5</v>
      </c>
      <c r="D22" s="74" t="s">
        <v>6</v>
      </c>
      <c r="E22" s="74" t="s">
        <v>7</v>
      </c>
      <c r="F22" t="s">
        <v>2</v>
      </c>
      <c r="G22" t="s">
        <v>0</v>
      </c>
      <c r="H22" t="s">
        <v>3</v>
      </c>
      <c r="I22" t="s">
        <v>4</v>
      </c>
      <c r="J22" t="s">
        <v>5</v>
      </c>
      <c r="K22" t="s">
        <v>6</v>
      </c>
      <c r="L22" t="s">
        <v>7</v>
      </c>
      <c r="M22" t="s">
        <v>2</v>
      </c>
      <c r="N22" t="s">
        <v>0</v>
      </c>
      <c r="O22" t="s">
        <v>3</v>
      </c>
      <c r="P22" t="s">
        <v>4</v>
      </c>
      <c r="Q22" t="s">
        <v>5</v>
      </c>
      <c r="R22" t="s">
        <v>6</v>
      </c>
      <c r="S22" t="s">
        <v>7</v>
      </c>
      <c r="T22" t="s">
        <v>2</v>
      </c>
      <c r="U22" s="15" t="s">
        <v>54</v>
      </c>
      <c r="V22" t="s">
        <v>3</v>
      </c>
      <c r="W22" t="s">
        <v>4</v>
      </c>
      <c r="X22" t="s">
        <v>5</v>
      </c>
      <c r="Y22" s="15" t="s">
        <v>58</v>
      </c>
      <c r="Z22" t="s">
        <v>7</v>
      </c>
      <c r="AA22" t="s">
        <v>2</v>
      </c>
      <c r="AB22" t="s">
        <v>0</v>
      </c>
      <c r="AC22" t="s">
        <v>3</v>
      </c>
      <c r="AD22" t="s">
        <v>4</v>
      </c>
      <c r="AE22" t="s">
        <v>5</v>
      </c>
      <c r="AF22" t="s">
        <v>6</v>
      </c>
      <c r="AG22" t="s">
        <v>60</v>
      </c>
      <c r="AH22" s="18" t="s">
        <v>2</v>
      </c>
      <c r="AI22" s="18" t="s">
        <v>0</v>
      </c>
      <c r="AJ22" s="18" t="s">
        <v>3</v>
      </c>
      <c r="AK22" s="18" t="s">
        <v>4</v>
      </c>
      <c r="AL22" s="18" t="s">
        <v>5</v>
      </c>
      <c r="AM22" s="18" t="s">
        <v>6</v>
      </c>
      <c r="AN22" s="18" t="s">
        <v>7</v>
      </c>
      <c r="AO22" s="18" t="s">
        <v>2</v>
      </c>
      <c r="AP22" s="18" t="s">
        <v>0</v>
      </c>
      <c r="AQ22" s="18" t="s">
        <v>3</v>
      </c>
      <c r="AR22" s="18" t="s">
        <v>4</v>
      </c>
      <c r="AS22" s="18" t="s">
        <v>5</v>
      </c>
      <c r="AT22" s="18" t="s">
        <v>6</v>
      </c>
      <c r="AU22" s="18" t="s">
        <v>7</v>
      </c>
      <c r="AV22" s="18" t="s">
        <v>2</v>
      </c>
      <c r="AW22" s="18" t="s">
        <v>0</v>
      </c>
      <c r="AX22" s="18" t="s">
        <v>3</v>
      </c>
      <c r="AY22" s="18" t="s">
        <v>4</v>
      </c>
      <c r="AZ22" s="18" t="s">
        <v>5</v>
      </c>
      <c r="BA22" s="35" t="s">
        <v>58</v>
      </c>
      <c r="BB22" s="18" t="s">
        <v>7</v>
      </c>
      <c r="BC22" s="18" t="s">
        <v>2</v>
      </c>
      <c r="BD22" s="18" t="s">
        <v>0</v>
      </c>
      <c r="BE22" s="18" t="s">
        <v>3</v>
      </c>
      <c r="BF22" s="18" t="s">
        <v>4</v>
      </c>
      <c r="BG22" s="18" t="s">
        <v>5</v>
      </c>
      <c r="BH22" s="18" t="s">
        <v>6</v>
      </c>
      <c r="BI22" s="18" t="s">
        <v>7</v>
      </c>
      <c r="BK22" t="s">
        <v>2</v>
      </c>
      <c r="BL22" t="s">
        <v>0</v>
      </c>
      <c r="BM22" t="s">
        <v>3</v>
      </c>
      <c r="BN22" t="s">
        <v>4</v>
      </c>
      <c r="BO22" t="s">
        <v>5</v>
      </c>
      <c r="BP22" t="s">
        <v>6</v>
      </c>
      <c r="BQ22" t="s">
        <v>7</v>
      </c>
      <c r="BR22" t="s">
        <v>2</v>
      </c>
      <c r="BS22" t="s">
        <v>0</v>
      </c>
      <c r="BT22" t="s">
        <v>3</v>
      </c>
      <c r="BU22" t="s">
        <v>4</v>
      </c>
      <c r="BV22" t="s">
        <v>5</v>
      </c>
      <c r="BW22" t="s">
        <v>6</v>
      </c>
      <c r="BX22" t="s">
        <v>7</v>
      </c>
      <c r="BY22" t="s">
        <v>2</v>
      </c>
      <c r="BZ22" t="s">
        <v>0</v>
      </c>
      <c r="CA22" t="s">
        <v>3</v>
      </c>
      <c r="CB22" t="s">
        <v>4</v>
      </c>
      <c r="CC22" t="s">
        <v>5</v>
      </c>
      <c r="CD22" s="76" t="s">
        <v>58</v>
      </c>
      <c r="CE22" t="s">
        <v>7</v>
      </c>
      <c r="CF22" t="s">
        <v>2</v>
      </c>
      <c r="CG22" t="s">
        <v>0</v>
      </c>
      <c r="CH22" t="s">
        <v>3</v>
      </c>
      <c r="CI22" t="s">
        <v>4</v>
      </c>
      <c r="CJ22" t="s">
        <v>5</v>
      </c>
      <c r="CK22" t="s">
        <v>6</v>
      </c>
      <c r="CL22" t="s">
        <v>7</v>
      </c>
      <c r="CM22" t="s">
        <v>2</v>
      </c>
      <c r="CN22" t="s">
        <v>0</v>
      </c>
      <c r="CO22" t="s">
        <v>3</v>
      </c>
      <c r="CP22" s="18" t="s">
        <v>4</v>
      </c>
      <c r="CQ22" s="18" t="s">
        <v>5</v>
      </c>
      <c r="CR22" s="18" t="s">
        <v>6</v>
      </c>
      <c r="CS22" s="18" t="s">
        <v>7</v>
      </c>
      <c r="CT22" s="18" t="s">
        <v>2</v>
      </c>
      <c r="CU22" s="18" t="s">
        <v>0</v>
      </c>
      <c r="CV22" s="18" t="s">
        <v>3</v>
      </c>
      <c r="CW22" s="18" t="s">
        <v>4</v>
      </c>
      <c r="CX22" s="18" t="s">
        <v>5</v>
      </c>
      <c r="CY22" s="18" t="s">
        <v>6</v>
      </c>
      <c r="CZ22" s="21" t="s">
        <v>35</v>
      </c>
      <c r="DA22" s="18" t="s">
        <v>2</v>
      </c>
      <c r="DB22" s="18" t="s">
        <v>0</v>
      </c>
      <c r="DC22" s="18" t="s">
        <v>3</v>
      </c>
      <c r="DD22" s="18" t="s">
        <v>4</v>
      </c>
      <c r="DE22" s="18" t="s">
        <v>5</v>
      </c>
      <c r="DF22" s="18" t="s">
        <v>6</v>
      </c>
      <c r="DG22" s="18" t="s">
        <v>7</v>
      </c>
      <c r="DH22" s="18" t="s">
        <v>2</v>
      </c>
      <c r="DI22" s="18" t="s">
        <v>0</v>
      </c>
      <c r="DJ22" s="18" t="s">
        <v>3</v>
      </c>
      <c r="DK22" s="18" t="s">
        <v>4</v>
      </c>
      <c r="DL22" s="18" t="s">
        <v>5</v>
      </c>
      <c r="DM22" s="18" t="s">
        <v>6</v>
      </c>
      <c r="DN22" s="18" t="s">
        <v>7</v>
      </c>
      <c r="DO22" s="18" t="s">
        <v>2</v>
      </c>
      <c r="DP22" s="18" t="s">
        <v>0</v>
      </c>
      <c r="DQ22" s="18" t="s">
        <v>3</v>
      </c>
      <c r="DR22" s="18" t="s">
        <v>56</v>
      </c>
      <c r="DS22" s="18" t="s">
        <v>57</v>
      </c>
      <c r="DT22" t="s">
        <v>6</v>
      </c>
      <c r="DU22" t="s">
        <v>7</v>
      </c>
      <c r="DV22" s="15" t="s">
        <v>34</v>
      </c>
      <c r="DW22" s="15" t="s">
        <v>54</v>
      </c>
      <c r="DX22" s="15" t="s">
        <v>55</v>
      </c>
      <c r="DY22" s="15" t="s">
        <v>56</v>
      </c>
      <c r="DZ22" t="s">
        <v>5</v>
      </c>
      <c r="EA22" t="s">
        <v>6</v>
      </c>
      <c r="EB22" t="s">
        <v>7</v>
      </c>
      <c r="EC22" t="s">
        <v>2</v>
      </c>
      <c r="ED22" t="s">
        <v>0</v>
      </c>
      <c r="EE22" t="s">
        <v>3</v>
      </c>
      <c r="EF22" t="s">
        <v>4</v>
      </c>
      <c r="EG22" t="s">
        <v>5</v>
      </c>
      <c r="EH22" t="s">
        <v>6</v>
      </c>
      <c r="EI22" t="s">
        <v>7</v>
      </c>
      <c r="EJ22" t="s">
        <v>2</v>
      </c>
      <c r="EK22" t="s">
        <v>0</v>
      </c>
      <c r="EL22" t="s">
        <v>3</v>
      </c>
      <c r="EM22" t="s">
        <v>4</v>
      </c>
      <c r="EN22" t="s">
        <v>5</v>
      </c>
      <c r="EO22" t="s">
        <v>6</v>
      </c>
      <c r="EP22" t="s">
        <v>7</v>
      </c>
      <c r="EQ22" t="s">
        <v>2</v>
      </c>
      <c r="ER22" t="s">
        <v>0</v>
      </c>
      <c r="ES22" t="s">
        <v>3</v>
      </c>
      <c r="ET22" t="s">
        <v>4</v>
      </c>
      <c r="EU22" t="s">
        <v>5</v>
      </c>
      <c r="EV22" t="s">
        <v>6</v>
      </c>
      <c r="EW22" t="s">
        <v>7</v>
      </c>
      <c r="EX22" t="s">
        <v>2</v>
      </c>
      <c r="EY22" s="18" t="s">
        <v>0</v>
      </c>
      <c r="EZ22" s="18" t="s">
        <v>3</v>
      </c>
      <c r="FA22" s="18" t="s">
        <v>4</v>
      </c>
      <c r="FB22" s="18" t="s">
        <v>5</v>
      </c>
      <c r="FC22" s="18" t="s">
        <v>6</v>
      </c>
      <c r="FD22" s="18" t="s">
        <v>7</v>
      </c>
      <c r="FE22" s="18" t="s">
        <v>2</v>
      </c>
      <c r="FF22" s="18" t="s">
        <v>0</v>
      </c>
      <c r="FG22" s="18" t="s">
        <v>3</v>
      </c>
      <c r="FH22" s="18" t="s">
        <v>4</v>
      </c>
      <c r="FI22" s="18" t="s">
        <v>5</v>
      </c>
      <c r="FJ22" s="18" t="s">
        <v>6</v>
      </c>
      <c r="FK22" s="18" t="s">
        <v>7</v>
      </c>
      <c r="FL22" s="18" t="s">
        <v>2</v>
      </c>
      <c r="FM22" s="18" t="s">
        <v>0</v>
      </c>
      <c r="FN22" s="18" t="s">
        <v>3</v>
      </c>
      <c r="FO22" s="18" t="s">
        <v>4</v>
      </c>
      <c r="FP22" s="18" t="s">
        <v>5</v>
      </c>
      <c r="FQ22" s="18" t="s">
        <v>6</v>
      </c>
      <c r="FR22" s="18" t="s">
        <v>7</v>
      </c>
      <c r="FS22" s="18" t="s">
        <v>2</v>
      </c>
      <c r="FT22" s="18" t="s">
        <v>0</v>
      </c>
      <c r="FU22" s="18" t="s">
        <v>3</v>
      </c>
      <c r="FV22" s="18" t="s">
        <v>4</v>
      </c>
      <c r="FW22" s="18" t="s">
        <v>5</v>
      </c>
      <c r="FX22" s="18" t="s">
        <v>6</v>
      </c>
      <c r="FY22" s="18" t="s">
        <v>7</v>
      </c>
      <c r="FZ22" s="18" t="s">
        <v>2</v>
      </c>
      <c r="GA22" s="21" t="s">
        <v>54</v>
      </c>
      <c r="GB22" s="18" t="s">
        <v>3</v>
      </c>
      <c r="GC22" t="s">
        <v>4</v>
      </c>
      <c r="GD22" t="s">
        <v>5</v>
      </c>
      <c r="GE22" t="s">
        <v>6</v>
      </c>
      <c r="GF22" t="s">
        <v>7</v>
      </c>
      <c r="GG22" t="s">
        <v>2</v>
      </c>
      <c r="GH22" t="s">
        <v>0</v>
      </c>
      <c r="GI22" t="s">
        <v>3</v>
      </c>
      <c r="GJ22" t="s">
        <v>4</v>
      </c>
      <c r="GK22" t="s">
        <v>5</v>
      </c>
      <c r="GL22" t="s">
        <v>6</v>
      </c>
      <c r="GM22" t="s">
        <v>7</v>
      </c>
      <c r="GN22" t="s">
        <v>2</v>
      </c>
      <c r="GO22" t="s">
        <v>0</v>
      </c>
      <c r="GP22" t="s">
        <v>3</v>
      </c>
      <c r="GQ22" t="s">
        <v>4</v>
      </c>
      <c r="GR22" t="s">
        <v>5</v>
      </c>
      <c r="GS22" t="s">
        <v>6</v>
      </c>
      <c r="GT22" t="s">
        <v>7</v>
      </c>
      <c r="GU22" t="s">
        <v>2</v>
      </c>
      <c r="GV22" s="15" t="s">
        <v>54</v>
      </c>
      <c r="GW22" t="s">
        <v>3</v>
      </c>
      <c r="GX22" t="s">
        <v>4</v>
      </c>
      <c r="GY22" t="s">
        <v>5</v>
      </c>
      <c r="GZ22" t="s">
        <v>6</v>
      </c>
      <c r="HA22" t="s">
        <v>7</v>
      </c>
      <c r="HB22" t="s">
        <v>2</v>
      </c>
      <c r="HC22" t="s">
        <v>0</v>
      </c>
      <c r="HD22" t="s">
        <v>3</v>
      </c>
      <c r="HE22" t="s">
        <v>4</v>
      </c>
      <c r="HF22" t="s">
        <v>5</v>
      </c>
      <c r="HG22" t="s">
        <v>6</v>
      </c>
      <c r="HH22" s="21" t="s">
        <v>35</v>
      </c>
      <c r="HI22" s="18" t="s">
        <v>2</v>
      </c>
      <c r="HJ22" s="18" t="s">
        <v>0</v>
      </c>
      <c r="HK22" s="18" t="s">
        <v>3</v>
      </c>
      <c r="HL22" s="18" t="s">
        <v>4</v>
      </c>
      <c r="HM22" s="18" t="s">
        <v>5</v>
      </c>
      <c r="HN22" s="18" t="s">
        <v>6</v>
      </c>
      <c r="HO22" s="18" t="s">
        <v>7</v>
      </c>
      <c r="HP22" s="18" t="s">
        <v>2</v>
      </c>
      <c r="HQ22" s="21" t="s">
        <v>54</v>
      </c>
      <c r="HR22" s="18" t="s">
        <v>3</v>
      </c>
      <c r="HS22" s="18" t="s">
        <v>4</v>
      </c>
      <c r="HT22" s="70" t="s">
        <v>5</v>
      </c>
      <c r="HU22" s="70" t="s">
        <v>6</v>
      </c>
      <c r="HV22" s="70" t="s">
        <v>7</v>
      </c>
      <c r="HW22" s="18" t="s">
        <v>2</v>
      </c>
      <c r="HX22" s="18" t="s">
        <v>0</v>
      </c>
      <c r="HY22" s="18" t="s">
        <v>3</v>
      </c>
      <c r="HZ22" s="18" t="s">
        <v>4</v>
      </c>
      <c r="IA22" s="18" t="s">
        <v>5</v>
      </c>
      <c r="IB22" s="18" t="s">
        <v>6</v>
      </c>
      <c r="IC22" s="18" t="s">
        <v>7</v>
      </c>
      <c r="ID22" s="18" t="s">
        <v>2</v>
      </c>
      <c r="IE22" s="18" t="s">
        <v>0</v>
      </c>
      <c r="IF22" s="18" t="s">
        <v>3</v>
      </c>
      <c r="IG22" s="18" t="s">
        <v>4</v>
      </c>
      <c r="IH22" s="18" t="s">
        <v>5</v>
      </c>
      <c r="II22" s="18" t="s">
        <v>6</v>
      </c>
      <c r="IJ22" s="18" t="s">
        <v>60</v>
      </c>
      <c r="IK22" s="18" t="s">
        <v>34</v>
      </c>
      <c r="IL22" s="18" t="s">
        <v>54</v>
      </c>
      <c r="IM22" t="s">
        <v>3</v>
      </c>
      <c r="IN22" t="s">
        <v>4</v>
      </c>
      <c r="IO22" t="s">
        <v>5</v>
      </c>
      <c r="IP22" t="s">
        <v>6</v>
      </c>
      <c r="IQ22" t="s">
        <v>7</v>
      </c>
      <c r="IR22" t="s">
        <v>2</v>
      </c>
      <c r="IS22" t="s">
        <v>0</v>
      </c>
      <c r="IT22" t="s">
        <v>3</v>
      </c>
      <c r="IU22" t="s">
        <v>4</v>
      </c>
      <c r="IV22" t="s">
        <v>5</v>
      </c>
      <c r="IW22" s="15" t="s">
        <v>58</v>
      </c>
      <c r="IX22" t="s">
        <v>7</v>
      </c>
      <c r="IY22" s="80" t="s">
        <v>2</v>
      </c>
      <c r="IZ22" s="81" t="s">
        <v>54</v>
      </c>
      <c r="JA22" s="81" t="s">
        <v>55</v>
      </c>
      <c r="JB22" t="s">
        <v>4</v>
      </c>
      <c r="JC22" t="s">
        <v>5</v>
      </c>
      <c r="JD22" t="s">
        <v>6</v>
      </c>
      <c r="JE22" t="s">
        <v>7</v>
      </c>
      <c r="JF22" t="s">
        <v>2</v>
      </c>
      <c r="JG22" t="s">
        <v>0</v>
      </c>
      <c r="JH22" t="s">
        <v>3</v>
      </c>
      <c r="JI22" t="s">
        <v>4</v>
      </c>
      <c r="JJ22" t="s">
        <v>5</v>
      </c>
      <c r="JK22" t="s">
        <v>6</v>
      </c>
      <c r="JL22" t="s">
        <v>7</v>
      </c>
      <c r="JM22" t="s">
        <v>2</v>
      </c>
      <c r="JN22" t="s">
        <v>0</v>
      </c>
      <c r="JO22" t="s">
        <v>3</v>
      </c>
      <c r="JP22" t="s">
        <v>4</v>
      </c>
      <c r="JQ22" s="18" t="s">
        <v>5</v>
      </c>
      <c r="JR22" s="18" t="s">
        <v>6</v>
      </c>
      <c r="JS22" s="18" t="s">
        <v>7</v>
      </c>
      <c r="JT22" s="18" t="s">
        <v>2</v>
      </c>
      <c r="JU22" s="18" t="s">
        <v>0</v>
      </c>
      <c r="JV22" s="18" t="s">
        <v>3</v>
      </c>
      <c r="JW22" s="18" t="s">
        <v>4</v>
      </c>
      <c r="JX22" s="18" t="s">
        <v>5</v>
      </c>
      <c r="JY22" s="18" t="s">
        <v>6</v>
      </c>
      <c r="JZ22" s="18" t="s">
        <v>7</v>
      </c>
      <c r="KA22" s="21" t="s">
        <v>34</v>
      </c>
      <c r="KB22" s="21" t="s">
        <v>54</v>
      </c>
      <c r="KC22" s="18" t="s">
        <v>55</v>
      </c>
      <c r="KD22" s="18" t="s">
        <v>56</v>
      </c>
      <c r="KE22" s="18" t="s">
        <v>57</v>
      </c>
      <c r="KF22" s="18" t="s">
        <v>6</v>
      </c>
      <c r="KG22" s="18" t="s">
        <v>7</v>
      </c>
      <c r="KH22" s="18" t="s">
        <v>2</v>
      </c>
      <c r="KI22" s="18" t="s">
        <v>0</v>
      </c>
      <c r="KJ22" s="18" t="s">
        <v>3</v>
      </c>
      <c r="KK22" s="18" t="s">
        <v>4</v>
      </c>
      <c r="KL22" s="18" t="s">
        <v>5</v>
      </c>
      <c r="KM22" s="18" t="s">
        <v>6</v>
      </c>
      <c r="KN22" s="18" t="s">
        <v>7</v>
      </c>
      <c r="KO22" s="18" t="s">
        <v>2</v>
      </c>
      <c r="KP22" s="18" t="s">
        <v>0</v>
      </c>
      <c r="KQ22" s="18" t="s">
        <v>3</v>
      </c>
      <c r="KR22" s="18" t="s">
        <v>4</v>
      </c>
      <c r="KS22" s="18" t="s">
        <v>5</v>
      </c>
      <c r="KT22" s="18" t="s">
        <v>6</v>
      </c>
      <c r="KU22" s="18" t="s">
        <v>7</v>
      </c>
      <c r="KV22" t="s">
        <v>2</v>
      </c>
      <c r="KW22" t="s">
        <v>0</v>
      </c>
      <c r="KX22" s="15" t="s">
        <v>55</v>
      </c>
      <c r="KY22" t="s">
        <v>4</v>
      </c>
      <c r="KZ22" t="s">
        <v>5</v>
      </c>
      <c r="LA22" t="s">
        <v>6</v>
      </c>
      <c r="LB22" t="s">
        <v>7</v>
      </c>
      <c r="LC22" t="s">
        <v>2</v>
      </c>
      <c r="LD22" t="s">
        <v>0</v>
      </c>
      <c r="LE22" t="s">
        <v>3</v>
      </c>
      <c r="LF22" t="s">
        <v>4</v>
      </c>
      <c r="LG22" t="s">
        <v>5</v>
      </c>
      <c r="LH22" t="s">
        <v>6</v>
      </c>
      <c r="LI22" t="s">
        <v>7</v>
      </c>
      <c r="LJ22" t="s">
        <v>2</v>
      </c>
      <c r="LK22" t="s">
        <v>0</v>
      </c>
      <c r="LL22" t="s">
        <v>3</v>
      </c>
      <c r="LM22" t="s">
        <v>4</v>
      </c>
      <c r="LN22" t="s">
        <v>5</v>
      </c>
      <c r="LO22" t="s">
        <v>6</v>
      </c>
      <c r="LP22" t="s">
        <v>7</v>
      </c>
      <c r="LQ22" t="s">
        <v>2</v>
      </c>
      <c r="LR22" s="76" t="s">
        <v>54</v>
      </c>
      <c r="LS22" t="s">
        <v>3</v>
      </c>
      <c r="LT22" t="s">
        <v>4</v>
      </c>
      <c r="LU22" t="s">
        <v>5</v>
      </c>
      <c r="LV22" t="s">
        <v>6</v>
      </c>
      <c r="LW22" t="s">
        <v>7</v>
      </c>
      <c r="LX22" s="1" t="s">
        <v>2</v>
      </c>
      <c r="LY22" s="1" t="s">
        <v>0</v>
      </c>
      <c r="LZ22" s="18" t="s">
        <v>3</v>
      </c>
      <c r="MA22" s="18" t="s">
        <v>4</v>
      </c>
      <c r="MB22" s="18" t="s">
        <v>5</v>
      </c>
      <c r="MC22" s="18" t="s">
        <v>6</v>
      </c>
      <c r="MD22" s="18" t="s">
        <v>7</v>
      </c>
      <c r="ME22" s="18" t="s">
        <v>2</v>
      </c>
      <c r="MF22" s="18" t="s">
        <v>0</v>
      </c>
      <c r="MG22" s="18" t="s">
        <v>3</v>
      </c>
      <c r="MH22" s="18" t="s">
        <v>4</v>
      </c>
      <c r="MI22" s="18" t="s">
        <v>5</v>
      </c>
      <c r="MJ22" s="18" t="s">
        <v>6</v>
      </c>
      <c r="MK22" s="18" t="s">
        <v>7</v>
      </c>
      <c r="ML22" s="18" t="s">
        <v>2</v>
      </c>
      <c r="MM22" s="18" t="s">
        <v>0</v>
      </c>
      <c r="MN22" s="18" t="s">
        <v>3</v>
      </c>
      <c r="MO22" s="18" t="s">
        <v>4</v>
      </c>
      <c r="MP22" s="18" t="s">
        <v>5</v>
      </c>
      <c r="MQ22" s="18" t="s">
        <v>6</v>
      </c>
      <c r="MR22" s="18" t="s">
        <v>7</v>
      </c>
      <c r="MS22" s="18" t="s">
        <v>2</v>
      </c>
      <c r="MT22" s="35" t="s">
        <v>54</v>
      </c>
      <c r="MU22" s="18" t="s">
        <v>3</v>
      </c>
      <c r="MV22" s="18" t="s">
        <v>4</v>
      </c>
      <c r="MW22" s="18" t="s">
        <v>5</v>
      </c>
      <c r="MX22" s="18" t="s">
        <v>6</v>
      </c>
      <c r="MY22" s="18" t="s">
        <v>7</v>
      </c>
      <c r="MZ22" s="18" t="s">
        <v>2</v>
      </c>
      <c r="NA22" s="18" t="s">
        <v>0</v>
      </c>
      <c r="NB22" s="70" t="s">
        <v>3</v>
      </c>
      <c r="NC22" s="70" t="s">
        <v>4</v>
      </c>
      <c r="ND22" s="70" t="s">
        <v>5</v>
      </c>
      <c r="NE22" s="70" t="s">
        <v>6</v>
      </c>
      <c r="NF22" s="70" t="s">
        <v>7</v>
      </c>
      <c r="NG22" s="70" t="s">
        <v>2</v>
      </c>
      <c r="NH22" s="18" t="s">
        <v>0</v>
      </c>
      <c r="NI22" s="18" t="s">
        <v>3</v>
      </c>
      <c r="NJ22" s="18" t="s">
        <v>4</v>
      </c>
      <c r="NK22" s="18" t="s">
        <v>5</v>
      </c>
      <c r="NL22" s="18" t="s">
        <v>6</v>
      </c>
      <c r="NM22" s="18" t="s">
        <v>7</v>
      </c>
      <c r="NN22" s="18" t="s">
        <v>2</v>
      </c>
      <c r="NO22" s="18" t="s">
        <v>0</v>
      </c>
      <c r="NP22" s="18" t="s">
        <v>3</v>
      </c>
      <c r="NQ22" s="18" t="s">
        <v>4</v>
      </c>
      <c r="NR22" s="18" t="s">
        <v>5</v>
      </c>
      <c r="NS22" s="18" t="s">
        <v>6</v>
      </c>
      <c r="NT22" s="18" t="s">
        <v>7</v>
      </c>
      <c r="NU22" s="18" t="s">
        <v>2</v>
      </c>
      <c r="NV22" s="18" t="s">
        <v>0</v>
      </c>
      <c r="NW22" s="18" t="s">
        <v>3</v>
      </c>
      <c r="NX22" s="18" t="s">
        <v>4</v>
      </c>
      <c r="NY22" s="18" t="s">
        <v>5</v>
      </c>
      <c r="NZ22" s="18" t="s">
        <v>6</v>
      </c>
      <c r="OA22" s="21" t="s">
        <v>35</v>
      </c>
      <c r="OB22" s="18" t="s">
        <v>2</v>
      </c>
      <c r="OC22" s="18" t="s">
        <v>0</v>
      </c>
      <c r="OD22" s="18" t="s">
        <v>3</v>
      </c>
      <c r="OE22" s="18" t="s">
        <v>4</v>
      </c>
      <c r="OF22" s="18" t="s">
        <v>5</v>
      </c>
      <c r="OG22" s="18" t="s">
        <v>58</v>
      </c>
      <c r="OH22" s="18" t="s">
        <v>7</v>
      </c>
      <c r="OI22" s="82" t="s">
        <v>2</v>
      </c>
      <c r="OJ22" t="s">
        <v>0</v>
      </c>
      <c r="OK22" t="s">
        <v>3</v>
      </c>
      <c r="OL22" t="s">
        <v>4</v>
      </c>
      <c r="OM22" t="s">
        <v>5</v>
      </c>
      <c r="ON22" t="s">
        <v>6</v>
      </c>
      <c r="OO22" t="s">
        <v>7</v>
      </c>
      <c r="OP22" t="s">
        <v>2</v>
      </c>
      <c r="OQ22" t="s">
        <v>0</v>
      </c>
      <c r="OR22" t="s">
        <v>3</v>
      </c>
      <c r="OS22" t="s">
        <v>4</v>
      </c>
      <c r="OT22" s="76" t="s">
        <v>57</v>
      </c>
      <c r="OU22" t="s">
        <v>6</v>
      </c>
      <c r="OV22" t="s">
        <v>7</v>
      </c>
      <c r="OW22" t="s">
        <v>2</v>
      </c>
      <c r="OX22" t="s">
        <v>0</v>
      </c>
      <c r="OY22" t="s">
        <v>3</v>
      </c>
      <c r="OZ22" t="s">
        <v>4</v>
      </c>
      <c r="PA22" t="s">
        <v>5</v>
      </c>
      <c r="PB22" t="s">
        <v>6</v>
      </c>
      <c r="PC22" t="s">
        <v>7</v>
      </c>
      <c r="PD22" t="s">
        <v>2</v>
      </c>
      <c r="PE22" t="s">
        <v>0</v>
      </c>
      <c r="PF22" t="s">
        <v>3</v>
      </c>
      <c r="PG22" t="s">
        <v>4</v>
      </c>
      <c r="PH22" t="s">
        <v>5</v>
      </c>
      <c r="PI22" t="s">
        <v>6</v>
      </c>
      <c r="PJ22" t="s">
        <v>7</v>
      </c>
      <c r="PK22" t="s">
        <v>2</v>
      </c>
      <c r="PM22" s="18" t="s">
        <v>0</v>
      </c>
      <c r="PN22" s="18" t="s">
        <v>3</v>
      </c>
      <c r="PO22" s="18" t="s">
        <v>4</v>
      </c>
      <c r="PP22" s="18" t="s">
        <v>5</v>
      </c>
      <c r="PQ22" s="18" t="s">
        <v>6</v>
      </c>
      <c r="PR22" s="18" t="s">
        <v>7</v>
      </c>
      <c r="PS22" s="18" t="s">
        <v>2</v>
      </c>
      <c r="PT22" s="18" t="s">
        <v>0</v>
      </c>
      <c r="PU22" s="18" t="s">
        <v>3</v>
      </c>
      <c r="PV22" s="18" t="s">
        <v>4</v>
      </c>
      <c r="PW22" s="35" t="s">
        <v>57</v>
      </c>
      <c r="PX22" s="18" t="s">
        <v>6</v>
      </c>
      <c r="PY22" s="18" t="s">
        <v>7</v>
      </c>
      <c r="PZ22" s="18" t="s">
        <v>2</v>
      </c>
      <c r="QA22" s="18" t="s">
        <v>0</v>
      </c>
      <c r="QB22" s="18" t="s">
        <v>3</v>
      </c>
      <c r="QC22" s="18" t="s">
        <v>4</v>
      </c>
      <c r="QD22" s="18" t="s">
        <v>5</v>
      </c>
      <c r="QE22" s="18" t="s">
        <v>6</v>
      </c>
      <c r="QF22" s="18" t="s">
        <v>7</v>
      </c>
      <c r="QG22" s="18" t="s">
        <v>2</v>
      </c>
      <c r="QH22" s="18" t="s">
        <v>0</v>
      </c>
      <c r="QI22" s="18" t="s">
        <v>3</v>
      </c>
      <c r="QJ22" s="18" t="s">
        <v>4</v>
      </c>
      <c r="QK22" s="18" t="s">
        <v>5</v>
      </c>
      <c r="QL22" s="18" t="s">
        <v>6</v>
      </c>
      <c r="QM22" s="18" t="s">
        <v>7</v>
      </c>
      <c r="QN22" s="18" t="s">
        <v>2</v>
      </c>
      <c r="QO22" s="18" t="s">
        <v>54</v>
      </c>
      <c r="QP22" s="18" t="s">
        <v>55</v>
      </c>
      <c r="QQ22" s="18" t="s">
        <v>56</v>
      </c>
      <c r="QS22" s="181" t="s">
        <v>129</v>
      </c>
      <c r="QT22" s="16">
        <v>18</v>
      </c>
      <c r="QU22" s="178">
        <v>46082</v>
      </c>
      <c r="QV22" s="180">
        <f>QU22+31</f>
        <v>46113</v>
      </c>
      <c r="QW22" s="178">
        <f>QV22+30</f>
        <v>46143</v>
      </c>
      <c r="QX22" s="180">
        <f t="shared" si="3"/>
        <v>46174</v>
      </c>
      <c r="QY22" s="178">
        <f>QX22+30</f>
        <v>46204</v>
      </c>
      <c r="QZ22" s="180">
        <f t="shared" si="3"/>
        <v>46235</v>
      </c>
      <c r="RA22" s="178">
        <f t="shared" si="3"/>
        <v>46266</v>
      </c>
      <c r="RB22" s="180">
        <f>RA22+30</f>
        <v>46296</v>
      </c>
      <c r="RC22" s="178">
        <f t="shared" si="3"/>
        <v>46327</v>
      </c>
      <c r="RD22" s="180">
        <f>RC22+30</f>
        <v>46357</v>
      </c>
      <c r="RE22" s="178">
        <f t="shared" si="3"/>
        <v>46388</v>
      </c>
      <c r="RF22" s="180">
        <f t="shared" si="3"/>
        <v>46419</v>
      </c>
      <c r="RG22" s="180">
        <f t="shared" ref="RG22:SH22" si="19">1+RF22</f>
        <v>46420</v>
      </c>
      <c r="RH22" s="180">
        <f t="shared" si="19"/>
        <v>46421</v>
      </c>
      <c r="RI22" s="180">
        <f t="shared" si="19"/>
        <v>46422</v>
      </c>
      <c r="RJ22" s="180">
        <f t="shared" si="19"/>
        <v>46423</v>
      </c>
      <c r="RK22" s="180">
        <f t="shared" si="19"/>
        <v>46424</v>
      </c>
      <c r="RL22" s="180">
        <f t="shared" si="19"/>
        <v>46425</v>
      </c>
      <c r="RM22" s="180">
        <f t="shared" si="19"/>
        <v>46426</v>
      </c>
      <c r="RN22" s="180">
        <f t="shared" si="19"/>
        <v>46427</v>
      </c>
      <c r="RO22" s="180">
        <f t="shared" si="19"/>
        <v>46428</v>
      </c>
      <c r="RP22" s="180">
        <f t="shared" si="19"/>
        <v>46429</v>
      </c>
      <c r="RQ22" s="180">
        <f t="shared" si="19"/>
        <v>46430</v>
      </c>
      <c r="RR22" s="180">
        <f t="shared" si="19"/>
        <v>46431</v>
      </c>
      <c r="RS22" s="180">
        <f t="shared" si="19"/>
        <v>46432</v>
      </c>
      <c r="RT22" s="180">
        <f t="shared" si="19"/>
        <v>46433</v>
      </c>
      <c r="RU22" s="180">
        <f t="shared" si="19"/>
        <v>46434</v>
      </c>
      <c r="RV22" s="180">
        <f t="shared" si="19"/>
        <v>46435</v>
      </c>
      <c r="RW22" s="180">
        <f t="shared" si="19"/>
        <v>46436</v>
      </c>
      <c r="RX22" s="180">
        <f t="shared" si="19"/>
        <v>46437</v>
      </c>
      <c r="RY22" s="180">
        <f t="shared" si="19"/>
        <v>46438</v>
      </c>
      <c r="RZ22" s="180">
        <f t="shared" si="19"/>
        <v>46439</v>
      </c>
      <c r="SA22" s="180">
        <f t="shared" si="19"/>
        <v>46440</v>
      </c>
      <c r="SB22" s="180">
        <f t="shared" si="19"/>
        <v>46441</v>
      </c>
      <c r="SC22" s="180">
        <f t="shared" si="19"/>
        <v>46442</v>
      </c>
      <c r="SD22" s="180">
        <f t="shared" si="19"/>
        <v>46443</v>
      </c>
      <c r="SE22" s="180">
        <f t="shared" si="19"/>
        <v>46444</v>
      </c>
      <c r="SF22" s="180">
        <f t="shared" si="19"/>
        <v>46445</v>
      </c>
      <c r="SG22" s="180">
        <f t="shared" si="19"/>
        <v>46446</v>
      </c>
      <c r="SH22" s="180">
        <f t="shared" si="19"/>
        <v>46447</v>
      </c>
      <c r="SI22" s="178">
        <f t="shared" ref="SI22" si="20">IF(TEXT(SH22,"mm")="03",SH22,SH22+1)</f>
        <v>46447</v>
      </c>
    </row>
    <row r="23" spans="1:503">
      <c r="A23" s="17">
        <v>2027</v>
      </c>
      <c r="B23" s="16">
        <v>19</v>
      </c>
      <c r="C23" s="18">
        <v>1</v>
      </c>
      <c r="D23" s="18">
        <v>2</v>
      </c>
      <c r="E23" s="18">
        <v>3</v>
      </c>
      <c r="F23" s="18">
        <v>4</v>
      </c>
      <c r="G23" s="18">
        <v>5</v>
      </c>
      <c r="H23" s="18">
        <v>6</v>
      </c>
      <c r="I23" s="18">
        <v>7</v>
      </c>
      <c r="J23" s="18">
        <v>8</v>
      </c>
      <c r="K23" s="18">
        <v>9</v>
      </c>
      <c r="L23" s="18">
        <v>10</v>
      </c>
      <c r="M23" s="18">
        <v>11</v>
      </c>
      <c r="N23" s="18">
        <v>12</v>
      </c>
      <c r="O23" s="18">
        <v>13</v>
      </c>
      <c r="P23" s="18">
        <v>14</v>
      </c>
      <c r="Q23" s="18">
        <v>15</v>
      </c>
      <c r="R23" s="18">
        <v>16</v>
      </c>
      <c r="S23" s="18">
        <v>17</v>
      </c>
      <c r="T23" s="18">
        <v>18</v>
      </c>
      <c r="U23" s="18">
        <v>19</v>
      </c>
      <c r="V23" s="18">
        <v>20</v>
      </c>
      <c r="W23" s="18">
        <v>21</v>
      </c>
      <c r="X23" s="18">
        <v>22</v>
      </c>
      <c r="Y23" s="21">
        <v>23</v>
      </c>
      <c r="Z23" s="18">
        <v>24</v>
      </c>
      <c r="AA23" s="18">
        <v>25</v>
      </c>
      <c r="AB23" s="18">
        <v>26</v>
      </c>
      <c r="AC23" s="18">
        <v>27</v>
      </c>
      <c r="AD23" s="18">
        <v>28</v>
      </c>
      <c r="AE23" s="18">
        <v>29</v>
      </c>
      <c r="AF23" s="18">
        <v>30</v>
      </c>
      <c r="AG23" s="18">
        <v>31</v>
      </c>
      <c r="AH23">
        <v>1</v>
      </c>
      <c r="AI23">
        <v>2</v>
      </c>
      <c r="AJ23">
        <v>3</v>
      </c>
      <c r="AK23">
        <v>4</v>
      </c>
      <c r="AL23">
        <v>5</v>
      </c>
      <c r="AM23">
        <v>6</v>
      </c>
      <c r="AN23">
        <v>7</v>
      </c>
      <c r="AO23">
        <v>8</v>
      </c>
      <c r="AP23">
        <v>9</v>
      </c>
      <c r="AQ23">
        <v>10</v>
      </c>
      <c r="AR23">
        <v>11</v>
      </c>
      <c r="AS23">
        <v>12</v>
      </c>
      <c r="AT23">
        <v>13</v>
      </c>
      <c r="AU23">
        <v>14</v>
      </c>
      <c r="AV23">
        <v>15</v>
      </c>
      <c r="AW23">
        <v>16</v>
      </c>
      <c r="AX23">
        <v>17</v>
      </c>
      <c r="AY23">
        <v>18</v>
      </c>
      <c r="AZ23">
        <v>19</v>
      </c>
      <c r="BA23">
        <v>20</v>
      </c>
      <c r="BB23">
        <v>21</v>
      </c>
      <c r="BC23">
        <v>22</v>
      </c>
      <c r="BD23">
        <v>23</v>
      </c>
      <c r="BE23">
        <v>24</v>
      </c>
      <c r="BF23">
        <v>25</v>
      </c>
      <c r="BG23">
        <v>26</v>
      </c>
      <c r="BH23">
        <v>27</v>
      </c>
      <c r="BI23">
        <v>28</v>
      </c>
      <c r="BK23" s="18">
        <v>1</v>
      </c>
      <c r="BL23" s="18">
        <v>2</v>
      </c>
      <c r="BM23" s="18">
        <v>3</v>
      </c>
      <c r="BN23" s="18">
        <v>4</v>
      </c>
      <c r="BO23" s="18">
        <v>5</v>
      </c>
      <c r="BP23" s="18">
        <v>6</v>
      </c>
      <c r="BQ23" s="18">
        <v>7</v>
      </c>
      <c r="BR23" s="18">
        <v>8</v>
      </c>
      <c r="BS23" s="18">
        <v>9</v>
      </c>
      <c r="BT23" s="18">
        <v>10</v>
      </c>
      <c r="BU23" s="18">
        <v>11</v>
      </c>
      <c r="BV23" s="18">
        <v>12</v>
      </c>
      <c r="BW23" s="18">
        <v>13</v>
      </c>
      <c r="BX23" s="18">
        <v>14</v>
      </c>
      <c r="BY23" s="18">
        <v>15</v>
      </c>
      <c r="BZ23" s="18">
        <v>16</v>
      </c>
      <c r="CA23" s="18">
        <v>17</v>
      </c>
      <c r="CB23" s="18">
        <v>18</v>
      </c>
      <c r="CC23" s="18">
        <v>19</v>
      </c>
      <c r="CD23" s="18">
        <v>20</v>
      </c>
      <c r="CE23" s="18">
        <v>21</v>
      </c>
      <c r="CF23" s="18">
        <v>22</v>
      </c>
      <c r="CG23" s="18">
        <v>23</v>
      </c>
      <c r="CH23" s="18">
        <v>24</v>
      </c>
      <c r="CI23" s="18">
        <v>25</v>
      </c>
      <c r="CJ23" s="18">
        <v>26</v>
      </c>
      <c r="CK23" s="18">
        <v>27</v>
      </c>
      <c r="CL23" s="18">
        <v>28</v>
      </c>
      <c r="CM23" s="18">
        <v>29</v>
      </c>
      <c r="CN23" s="18">
        <v>30</v>
      </c>
      <c r="CO23" s="18">
        <v>31</v>
      </c>
      <c r="CP23">
        <v>1</v>
      </c>
      <c r="CQ23">
        <v>2</v>
      </c>
      <c r="CR23">
        <v>3</v>
      </c>
      <c r="CS23">
        <v>4</v>
      </c>
      <c r="CT23">
        <v>5</v>
      </c>
      <c r="CU23">
        <v>6</v>
      </c>
      <c r="CV23">
        <v>7</v>
      </c>
      <c r="CW23">
        <v>8</v>
      </c>
      <c r="CX23">
        <v>9</v>
      </c>
      <c r="CY23">
        <v>10</v>
      </c>
      <c r="CZ23">
        <v>11</v>
      </c>
      <c r="DA23">
        <v>12</v>
      </c>
      <c r="DB23">
        <v>13</v>
      </c>
      <c r="DC23">
        <v>14</v>
      </c>
      <c r="DD23">
        <v>15</v>
      </c>
      <c r="DE23">
        <v>16</v>
      </c>
      <c r="DF23">
        <v>17</v>
      </c>
      <c r="DG23">
        <v>18</v>
      </c>
      <c r="DH23">
        <v>19</v>
      </c>
      <c r="DI23">
        <v>20</v>
      </c>
      <c r="DJ23">
        <v>21</v>
      </c>
      <c r="DK23">
        <v>22</v>
      </c>
      <c r="DL23">
        <v>23</v>
      </c>
      <c r="DM23">
        <v>24</v>
      </c>
      <c r="DN23">
        <v>25</v>
      </c>
      <c r="DO23">
        <v>26</v>
      </c>
      <c r="DP23">
        <v>27</v>
      </c>
      <c r="DQ23">
        <v>28</v>
      </c>
      <c r="DR23">
        <v>29</v>
      </c>
      <c r="DS23">
        <v>30</v>
      </c>
      <c r="DT23" s="18">
        <v>1</v>
      </c>
      <c r="DU23" s="18">
        <v>2</v>
      </c>
      <c r="DV23" s="18">
        <v>3</v>
      </c>
      <c r="DW23" s="18">
        <v>4</v>
      </c>
      <c r="DX23" s="18">
        <v>5</v>
      </c>
      <c r="DY23" s="18">
        <v>6</v>
      </c>
      <c r="DZ23" s="18">
        <v>7</v>
      </c>
      <c r="EA23" s="18">
        <v>8</v>
      </c>
      <c r="EB23" s="18">
        <v>9</v>
      </c>
      <c r="EC23" s="18">
        <v>10</v>
      </c>
      <c r="ED23" s="18">
        <v>11</v>
      </c>
      <c r="EE23" s="18">
        <v>12</v>
      </c>
      <c r="EF23" s="18">
        <v>13</v>
      </c>
      <c r="EG23" s="18">
        <v>14</v>
      </c>
      <c r="EH23" s="18">
        <v>15</v>
      </c>
      <c r="EI23" s="18">
        <v>16</v>
      </c>
      <c r="EJ23" s="18">
        <v>17</v>
      </c>
      <c r="EK23" s="18">
        <v>18</v>
      </c>
      <c r="EL23" s="18">
        <v>19</v>
      </c>
      <c r="EM23" s="18">
        <v>20</v>
      </c>
      <c r="EN23" s="18">
        <v>21</v>
      </c>
      <c r="EO23" s="18">
        <v>22</v>
      </c>
      <c r="EP23" s="18">
        <v>23</v>
      </c>
      <c r="EQ23" s="18">
        <v>24</v>
      </c>
      <c r="ER23" s="18">
        <v>25</v>
      </c>
      <c r="ES23" s="18">
        <v>26</v>
      </c>
      <c r="ET23" s="18">
        <v>27</v>
      </c>
      <c r="EU23" s="18">
        <v>28</v>
      </c>
      <c r="EV23" s="18">
        <v>29</v>
      </c>
      <c r="EW23" s="18">
        <v>30</v>
      </c>
      <c r="EX23" s="18">
        <v>31</v>
      </c>
      <c r="EY23">
        <v>1</v>
      </c>
      <c r="EZ23">
        <v>2</v>
      </c>
      <c r="FA23">
        <v>3</v>
      </c>
      <c r="FB23">
        <v>4</v>
      </c>
      <c r="FC23">
        <v>5</v>
      </c>
      <c r="FD23">
        <v>6</v>
      </c>
      <c r="FE23">
        <v>7</v>
      </c>
      <c r="FF23">
        <v>8</v>
      </c>
      <c r="FG23">
        <v>9</v>
      </c>
      <c r="FH23">
        <v>10</v>
      </c>
      <c r="FI23">
        <v>11</v>
      </c>
      <c r="FJ23">
        <v>12</v>
      </c>
      <c r="FK23">
        <v>13</v>
      </c>
      <c r="FL23">
        <v>14</v>
      </c>
      <c r="FM23">
        <v>15</v>
      </c>
      <c r="FN23">
        <v>16</v>
      </c>
      <c r="FO23">
        <v>17</v>
      </c>
      <c r="FP23">
        <v>18</v>
      </c>
      <c r="FQ23">
        <v>19</v>
      </c>
      <c r="FR23">
        <v>20</v>
      </c>
      <c r="FS23">
        <v>21</v>
      </c>
      <c r="FT23">
        <v>22</v>
      </c>
      <c r="FU23">
        <v>23</v>
      </c>
      <c r="FV23">
        <v>24</v>
      </c>
      <c r="FW23">
        <v>25</v>
      </c>
      <c r="FX23">
        <v>26</v>
      </c>
      <c r="FY23">
        <v>27</v>
      </c>
      <c r="FZ23">
        <v>28</v>
      </c>
      <c r="GA23">
        <v>29</v>
      </c>
      <c r="GB23">
        <v>30</v>
      </c>
      <c r="GC23" s="18">
        <v>1</v>
      </c>
      <c r="GD23" s="18">
        <v>2</v>
      </c>
      <c r="GE23" s="18">
        <v>3</v>
      </c>
      <c r="GF23" s="18">
        <v>4</v>
      </c>
      <c r="GG23" s="18">
        <v>5</v>
      </c>
      <c r="GH23" s="18">
        <v>6</v>
      </c>
      <c r="GI23" s="18">
        <v>7</v>
      </c>
      <c r="GJ23" s="18">
        <v>8</v>
      </c>
      <c r="GK23" s="18">
        <v>9</v>
      </c>
      <c r="GL23" s="18">
        <v>10</v>
      </c>
      <c r="GM23" s="18">
        <v>11</v>
      </c>
      <c r="GN23" s="18">
        <v>12</v>
      </c>
      <c r="GO23" s="18">
        <v>13</v>
      </c>
      <c r="GP23" s="18">
        <v>14</v>
      </c>
      <c r="GQ23" s="18">
        <v>15</v>
      </c>
      <c r="GR23" s="18">
        <v>16</v>
      </c>
      <c r="GS23" s="18">
        <v>17</v>
      </c>
      <c r="GT23" s="18">
        <v>18</v>
      </c>
      <c r="GU23" s="18">
        <v>19</v>
      </c>
      <c r="GV23" s="18">
        <v>20</v>
      </c>
      <c r="GW23" s="18">
        <v>21</v>
      </c>
      <c r="GX23" s="18">
        <v>22</v>
      </c>
      <c r="GY23" s="18">
        <v>23</v>
      </c>
      <c r="GZ23" s="18">
        <v>24</v>
      </c>
      <c r="HA23" s="18">
        <v>25</v>
      </c>
      <c r="HB23" s="18">
        <v>26</v>
      </c>
      <c r="HC23" s="18">
        <v>27</v>
      </c>
      <c r="HD23" s="18">
        <v>28</v>
      </c>
      <c r="HE23" s="18">
        <v>29</v>
      </c>
      <c r="HF23" s="18">
        <v>30</v>
      </c>
      <c r="HG23" s="18">
        <v>31</v>
      </c>
      <c r="HH23">
        <v>1</v>
      </c>
      <c r="HI23">
        <v>2</v>
      </c>
      <c r="HJ23">
        <v>3</v>
      </c>
      <c r="HK23">
        <v>4</v>
      </c>
      <c r="HL23">
        <v>5</v>
      </c>
      <c r="HM23">
        <v>6</v>
      </c>
      <c r="HN23">
        <v>7</v>
      </c>
      <c r="HO23">
        <v>8</v>
      </c>
      <c r="HP23">
        <v>9</v>
      </c>
      <c r="HQ23">
        <v>10</v>
      </c>
      <c r="HR23">
        <v>11</v>
      </c>
      <c r="HS23">
        <v>12</v>
      </c>
      <c r="HT23" s="70">
        <v>13</v>
      </c>
      <c r="HU23" s="70">
        <v>14</v>
      </c>
      <c r="HV23" s="70">
        <v>15</v>
      </c>
      <c r="HW23">
        <v>16</v>
      </c>
      <c r="HX23">
        <v>17</v>
      </c>
      <c r="HY23">
        <v>18</v>
      </c>
      <c r="HZ23">
        <v>19</v>
      </c>
      <c r="IA23">
        <v>20</v>
      </c>
      <c r="IB23">
        <v>21</v>
      </c>
      <c r="IC23">
        <v>22</v>
      </c>
      <c r="ID23">
        <v>23</v>
      </c>
      <c r="IE23">
        <v>24</v>
      </c>
      <c r="IF23">
        <v>25</v>
      </c>
      <c r="IG23">
        <v>26</v>
      </c>
      <c r="IH23">
        <v>27</v>
      </c>
      <c r="II23">
        <v>28</v>
      </c>
      <c r="IJ23">
        <v>29</v>
      </c>
      <c r="IK23">
        <v>30</v>
      </c>
      <c r="IL23">
        <v>31</v>
      </c>
      <c r="IM23" s="18">
        <v>1</v>
      </c>
      <c r="IN23" s="18">
        <v>2</v>
      </c>
      <c r="IO23" s="18">
        <v>3</v>
      </c>
      <c r="IP23" s="18">
        <v>4</v>
      </c>
      <c r="IQ23" s="18">
        <v>5</v>
      </c>
      <c r="IR23" s="18">
        <v>6</v>
      </c>
      <c r="IS23" s="18">
        <v>7</v>
      </c>
      <c r="IT23" s="18">
        <v>8</v>
      </c>
      <c r="IU23" s="18">
        <v>9</v>
      </c>
      <c r="IV23" s="18">
        <v>10</v>
      </c>
      <c r="IW23" s="18">
        <v>11</v>
      </c>
      <c r="IX23" s="18">
        <v>12</v>
      </c>
      <c r="IY23" s="18">
        <v>13</v>
      </c>
      <c r="IZ23" s="18">
        <v>14</v>
      </c>
      <c r="JA23" s="18">
        <v>15</v>
      </c>
      <c r="JB23" s="18">
        <v>16</v>
      </c>
      <c r="JC23" s="18">
        <v>17</v>
      </c>
      <c r="JD23" s="18">
        <v>18</v>
      </c>
      <c r="JE23" s="18">
        <v>19</v>
      </c>
      <c r="JF23" s="18">
        <v>20</v>
      </c>
      <c r="JG23" s="18">
        <v>21</v>
      </c>
      <c r="JH23" s="18">
        <v>22</v>
      </c>
      <c r="JI23" s="18">
        <v>23</v>
      </c>
      <c r="JJ23" s="18">
        <v>24</v>
      </c>
      <c r="JK23" s="18">
        <v>25</v>
      </c>
      <c r="JL23" s="18">
        <v>26</v>
      </c>
      <c r="JM23" s="18">
        <v>27</v>
      </c>
      <c r="JN23" s="18">
        <v>28</v>
      </c>
      <c r="JO23" s="18">
        <v>29</v>
      </c>
      <c r="JP23" s="18">
        <v>30</v>
      </c>
      <c r="JQ23">
        <v>1</v>
      </c>
      <c r="JR23">
        <v>2</v>
      </c>
      <c r="JS23">
        <v>3</v>
      </c>
      <c r="JT23">
        <v>4</v>
      </c>
      <c r="JU23">
        <v>5</v>
      </c>
      <c r="JV23">
        <v>6</v>
      </c>
      <c r="JW23">
        <v>7</v>
      </c>
      <c r="JX23">
        <v>8</v>
      </c>
      <c r="JY23">
        <v>9</v>
      </c>
      <c r="JZ23">
        <v>10</v>
      </c>
      <c r="KA23">
        <v>11</v>
      </c>
      <c r="KB23">
        <v>12</v>
      </c>
      <c r="KC23">
        <v>13</v>
      </c>
      <c r="KD23">
        <v>14</v>
      </c>
      <c r="KE23">
        <v>15</v>
      </c>
      <c r="KF23">
        <v>16</v>
      </c>
      <c r="KG23">
        <v>17</v>
      </c>
      <c r="KH23">
        <v>18</v>
      </c>
      <c r="KI23">
        <v>19</v>
      </c>
      <c r="KJ23">
        <v>20</v>
      </c>
      <c r="KK23">
        <v>21</v>
      </c>
      <c r="KL23">
        <v>22</v>
      </c>
      <c r="KM23">
        <v>23</v>
      </c>
      <c r="KN23">
        <v>24</v>
      </c>
      <c r="KO23">
        <v>25</v>
      </c>
      <c r="KP23">
        <v>26</v>
      </c>
      <c r="KQ23">
        <v>27</v>
      </c>
      <c r="KR23">
        <v>28</v>
      </c>
      <c r="KS23">
        <v>29</v>
      </c>
      <c r="KT23">
        <v>30</v>
      </c>
      <c r="KU23">
        <v>31</v>
      </c>
      <c r="KV23" s="18">
        <v>1</v>
      </c>
      <c r="KW23" s="18">
        <v>2</v>
      </c>
      <c r="KX23" s="18">
        <v>3</v>
      </c>
      <c r="KY23" s="18">
        <v>4</v>
      </c>
      <c r="KZ23" s="18">
        <v>5</v>
      </c>
      <c r="LA23" s="18">
        <v>6</v>
      </c>
      <c r="LB23" s="18">
        <v>7</v>
      </c>
      <c r="LC23" s="18">
        <v>8</v>
      </c>
      <c r="LD23" s="18">
        <v>9</v>
      </c>
      <c r="LE23" s="18">
        <v>10</v>
      </c>
      <c r="LF23" s="18">
        <v>11</v>
      </c>
      <c r="LG23" s="18">
        <v>12</v>
      </c>
      <c r="LH23" s="18">
        <v>13</v>
      </c>
      <c r="LI23" s="18">
        <v>14</v>
      </c>
      <c r="LJ23" s="18">
        <v>15</v>
      </c>
      <c r="LK23" s="18">
        <v>16</v>
      </c>
      <c r="LL23" s="18">
        <v>17</v>
      </c>
      <c r="LM23" s="18">
        <v>18</v>
      </c>
      <c r="LN23" s="18">
        <v>19</v>
      </c>
      <c r="LO23" s="18">
        <v>20</v>
      </c>
      <c r="LP23" s="18">
        <v>21</v>
      </c>
      <c r="LQ23" s="18">
        <v>22</v>
      </c>
      <c r="LR23" s="18">
        <v>23</v>
      </c>
      <c r="LS23" s="18">
        <v>24</v>
      </c>
      <c r="LT23" s="18">
        <v>25</v>
      </c>
      <c r="LU23" s="18">
        <v>26</v>
      </c>
      <c r="LV23" s="18">
        <v>27</v>
      </c>
      <c r="LW23" s="18">
        <v>28</v>
      </c>
      <c r="LX23" s="18">
        <v>29</v>
      </c>
      <c r="LY23" s="18">
        <v>30</v>
      </c>
      <c r="LZ23">
        <v>1</v>
      </c>
      <c r="MA23">
        <v>2</v>
      </c>
      <c r="MB23">
        <v>3</v>
      </c>
      <c r="MC23">
        <v>4</v>
      </c>
      <c r="MD23">
        <v>5</v>
      </c>
      <c r="ME23">
        <v>6</v>
      </c>
      <c r="MF23">
        <v>7</v>
      </c>
      <c r="MG23">
        <v>8</v>
      </c>
      <c r="MH23">
        <v>9</v>
      </c>
      <c r="MI23">
        <v>10</v>
      </c>
      <c r="MJ23">
        <v>11</v>
      </c>
      <c r="MK23">
        <v>12</v>
      </c>
      <c r="ML23">
        <v>13</v>
      </c>
      <c r="MM23">
        <v>14</v>
      </c>
      <c r="MN23">
        <v>15</v>
      </c>
      <c r="MO23">
        <v>16</v>
      </c>
      <c r="MP23">
        <v>17</v>
      </c>
      <c r="MQ23">
        <v>18</v>
      </c>
      <c r="MR23">
        <v>19</v>
      </c>
      <c r="MS23">
        <v>20</v>
      </c>
      <c r="MT23">
        <v>21</v>
      </c>
      <c r="MU23">
        <v>22</v>
      </c>
      <c r="MV23" s="15">
        <v>23</v>
      </c>
      <c r="MW23">
        <v>24</v>
      </c>
      <c r="MX23">
        <v>25</v>
      </c>
      <c r="MY23">
        <v>26</v>
      </c>
      <c r="MZ23">
        <v>27</v>
      </c>
      <c r="NA23">
        <v>28</v>
      </c>
      <c r="NB23" s="70">
        <v>29</v>
      </c>
      <c r="NC23" s="70">
        <v>30</v>
      </c>
      <c r="ND23" s="71">
        <v>31</v>
      </c>
      <c r="NE23" s="70">
        <v>1</v>
      </c>
      <c r="NF23" s="70">
        <v>2</v>
      </c>
      <c r="NG23" s="70">
        <v>3</v>
      </c>
      <c r="NH23">
        <v>4</v>
      </c>
      <c r="NI23">
        <v>5</v>
      </c>
      <c r="NJ23">
        <v>6</v>
      </c>
      <c r="NK23">
        <v>7</v>
      </c>
      <c r="NL23">
        <v>8</v>
      </c>
      <c r="NM23">
        <v>9</v>
      </c>
      <c r="NN23">
        <v>10</v>
      </c>
      <c r="NO23">
        <v>11</v>
      </c>
      <c r="NP23">
        <v>12</v>
      </c>
      <c r="NQ23">
        <v>13</v>
      </c>
      <c r="NR23">
        <v>14</v>
      </c>
      <c r="NS23">
        <v>15</v>
      </c>
      <c r="NT23">
        <v>16</v>
      </c>
      <c r="NU23">
        <v>17</v>
      </c>
      <c r="NV23">
        <v>18</v>
      </c>
      <c r="NW23">
        <v>19</v>
      </c>
      <c r="NX23">
        <v>20</v>
      </c>
      <c r="NY23">
        <v>21</v>
      </c>
      <c r="NZ23">
        <v>22</v>
      </c>
      <c r="OA23" s="15">
        <v>23</v>
      </c>
      <c r="OB23">
        <v>24</v>
      </c>
      <c r="OC23">
        <v>25</v>
      </c>
      <c r="OD23">
        <v>26</v>
      </c>
      <c r="OE23">
        <v>27</v>
      </c>
      <c r="OF23">
        <v>28</v>
      </c>
      <c r="OG23">
        <v>29</v>
      </c>
      <c r="OH23">
        <v>30</v>
      </c>
      <c r="OI23">
        <v>31</v>
      </c>
      <c r="OJ23" s="18">
        <v>1</v>
      </c>
      <c r="OK23" s="18">
        <v>2</v>
      </c>
      <c r="OL23" s="18">
        <v>3</v>
      </c>
      <c r="OM23" s="18">
        <v>4</v>
      </c>
      <c r="ON23" s="18">
        <v>5</v>
      </c>
      <c r="OO23" s="18">
        <v>6</v>
      </c>
      <c r="OP23" s="18">
        <v>7</v>
      </c>
      <c r="OQ23" s="18">
        <v>8</v>
      </c>
      <c r="OR23" s="18">
        <v>9</v>
      </c>
      <c r="OS23" s="18">
        <v>10</v>
      </c>
      <c r="OT23" s="18">
        <v>11</v>
      </c>
      <c r="OU23" s="18">
        <v>12</v>
      </c>
      <c r="OV23" s="18">
        <v>13</v>
      </c>
      <c r="OW23" s="18">
        <v>14</v>
      </c>
      <c r="OX23" s="18">
        <v>15</v>
      </c>
      <c r="OY23" s="18">
        <v>16</v>
      </c>
      <c r="OZ23" s="18">
        <v>17</v>
      </c>
      <c r="PA23" s="18">
        <v>18</v>
      </c>
      <c r="PB23" s="18">
        <v>19</v>
      </c>
      <c r="PC23" s="18">
        <v>20</v>
      </c>
      <c r="PD23" s="18">
        <v>21</v>
      </c>
      <c r="PE23" s="18">
        <v>22</v>
      </c>
      <c r="PF23" s="18">
        <v>23</v>
      </c>
      <c r="PG23" s="18">
        <v>24</v>
      </c>
      <c r="PH23" s="18">
        <v>25</v>
      </c>
      <c r="PI23" s="18">
        <v>26</v>
      </c>
      <c r="PJ23" s="18">
        <v>27</v>
      </c>
      <c r="PK23" s="18">
        <v>28</v>
      </c>
      <c r="PL23" s="18">
        <v>29</v>
      </c>
      <c r="PM23">
        <v>1</v>
      </c>
      <c r="PN23">
        <v>2</v>
      </c>
      <c r="PO23">
        <v>3</v>
      </c>
      <c r="PP23">
        <v>4</v>
      </c>
      <c r="PQ23">
        <v>5</v>
      </c>
      <c r="PR23">
        <v>6</v>
      </c>
      <c r="PS23">
        <v>7</v>
      </c>
      <c r="PT23">
        <v>8</v>
      </c>
      <c r="PU23">
        <v>9</v>
      </c>
      <c r="PV23">
        <v>10</v>
      </c>
      <c r="PW23">
        <v>11</v>
      </c>
      <c r="PX23">
        <v>12</v>
      </c>
      <c r="PY23">
        <v>13</v>
      </c>
      <c r="PZ23">
        <v>14</v>
      </c>
      <c r="QA23">
        <v>15</v>
      </c>
      <c r="QB23">
        <v>16</v>
      </c>
      <c r="QC23">
        <v>17</v>
      </c>
      <c r="QD23">
        <v>18</v>
      </c>
      <c r="QE23">
        <v>19</v>
      </c>
      <c r="QF23">
        <v>20</v>
      </c>
      <c r="QG23">
        <v>21</v>
      </c>
      <c r="QH23">
        <v>22</v>
      </c>
      <c r="QI23">
        <v>23</v>
      </c>
      <c r="QJ23">
        <v>24</v>
      </c>
      <c r="QK23">
        <v>25</v>
      </c>
      <c r="QL23">
        <v>26</v>
      </c>
      <c r="QM23">
        <v>27</v>
      </c>
      <c r="QN23">
        <v>28</v>
      </c>
      <c r="QO23">
        <v>29</v>
      </c>
      <c r="QP23">
        <v>30</v>
      </c>
      <c r="QQ23">
        <v>31</v>
      </c>
      <c r="QS23" s="181"/>
      <c r="QT23" s="16">
        <v>19</v>
      </c>
      <c r="QU23" s="18"/>
      <c r="QV23" s="74"/>
      <c r="QW23" s="18"/>
      <c r="QX23" s="74"/>
      <c r="QY23" s="18"/>
      <c r="QZ23" s="74"/>
      <c r="RA23" s="18"/>
      <c r="RB23" s="74"/>
      <c r="RC23" s="18"/>
      <c r="RD23" s="74"/>
      <c r="RE23" s="18"/>
      <c r="RF23" s="74">
        <v>1</v>
      </c>
      <c r="RG23" s="74">
        <v>2</v>
      </c>
      <c r="RH23" s="74">
        <v>3</v>
      </c>
      <c r="RI23" s="74">
        <v>4</v>
      </c>
      <c r="RJ23" s="74">
        <v>5</v>
      </c>
      <c r="RK23" s="74">
        <v>6</v>
      </c>
      <c r="RL23" s="74">
        <v>7</v>
      </c>
      <c r="RM23" s="74">
        <v>8</v>
      </c>
      <c r="RN23" s="74">
        <v>9</v>
      </c>
      <c r="RO23" s="74">
        <v>10</v>
      </c>
      <c r="RP23" s="74">
        <v>11</v>
      </c>
      <c r="RQ23" s="74">
        <v>12</v>
      </c>
      <c r="RR23" s="74">
        <v>13</v>
      </c>
      <c r="RS23" s="74">
        <v>14</v>
      </c>
      <c r="RT23" s="74">
        <v>15</v>
      </c>
      <c r="RU23" s="74">
        <v>16</v>
      </c>
      <c r="RV23" s="74">
        <v>17</v>
      </c>
      <c r="RW23" s="74">
        <v>18</v>
      </c>
      <c r="RX23" s="74">
        <v>19</v>
      </c>
      <c r="RY23" s="74">
        <v>20</v>
      </c>
      <c r="RZ23" s="74">
        <v>21</v>
      </c>
      <c r="SA23" s="74">
        <v>22</v>
      </c>
      <c r="SB23" s="74">
        <v>23</v>
      </c>
      <c r="SC23" s="74">
        <v>24</v>
      </c>
      <c r="SD23" s="74">
        <v>25</v>
      </c>
      <c r="SE23" s="74">
        <v>26</v>
      </c>
      <c r="SF23" s="74">
        <v>27</v>
      </c>
      <c r="SG23" s="74">
        <v>28</v>
      </c>
      <c r="SH23" s="74">
        <v>0</v>
      </c>
      <c r="SI23" s="18"/>
    </row>
    <row r="24" spans="1:503">
      <c r="A24" s="17"/>
      <c r="B24" s="16">
        <v>20</v>
      </c>
      <c r="C24" s="21" t="s">
        <v>226</v>
      </c>
      <c r="D24" s="21" t="s">
        <v>107</v>
      </c>
      <c r="E24" s="18" t="s">
        <v>2</v>
      </c>
      <c r="F24" s="18" t="s">
        <v>0</v>
      </c>
      <c r="G24" s="18" t="s">
        <v>3</v>
      </c>
      <c r="H24" s="18" t="s">
        <v>4</v>
      </c>
      <c r="I24" s="18" t="s">
        <v>5</v>
      </c>
      <c r="J24" s="18" t="s">
        <v>6</v>
      </c>
      <c r="K24" s="21" t="s">
        <v>107</v>
      </c>
      <c r="L24" s="18" t="s">
        <v>2</v>
      </c>
      <c r="M24" s="18" t="s">
        <v>0</v>
      </c>
      <c r="N24" s="18" t="s">
        <v>3</v>
      </c>
      <c r="O24" s="18" t="s">
        <v>4</v>
      </c>
      <c r="P24" s="18" t="s">
        <v>5</v>
      </c>
      <c r="Q24" s="18" t="s">
        <v>6</v>
      </c>
      <c r="R24" s="18" t="s">
        <v>7</v>
      </c>
      <c r="S24" s="18" t="s">
        <v>2</v>
      </c>
      <c r="T24" s="18" t="s">
        <v>0</v>
      </c>
      <c r="U24" s="18" t="s">
        <v>3</v>
      </c>
      <c r="V24" s="18" t="s">
        <v>4</v>
      </c>
      <c r="W24" s="18" t="s">
        <v>5</v>
      </c>
      <c r="X24" s="18" t="s">
        <v>6</v>
      </c>
      <c r="Y24" s="18" t="s">
        <v>35</v>
      </c>
      <c r="Z24" s="18" t="s">
        <v>2</v>
      </c>
      <c r="AA24" s="18" t="s">
        <v>0</v>
      </c>
      <c r="AB24" s="18" t="s">
        <v>3</v>
      </c>
      <c r="AC24" s="18" t="s">
        <v>4</v>
      </c>
      <c r="AD24" s="18" t="s">
        <v>5</v>
      </c>
      <c r="AE24" s="18" t="s">
        <v>58</v>
      </c>
      <c r="AF24" s="18" t="s">
        <v>7</v>
      </c>
      <c r="AG24" s="18" t="s">
        <v>2</v>
      </c>
      <c r="AH24" t="s">
        <v>0</v>
      </c>
      <c r="AI24" t="s">
        <v>3</v>
      </c>
      <c r="AJ24" t="s">
        <v>4</v>
      </c>
      <c r="AK24" t="s">
        <v>5</v>
      </c>
      <c r="AL24" t="s">
        <v>6</v>
      </c>
      <c r="AM24" t="s">
        <v>7</v>
      </c>
      <c r="AN24" t="s">
        <v>2</v>
      </c>
      <c r="AO24" t="s">
        <v>0</v>
      </c>
      <c r="AP24" t="s">
        <v>3</v>
      </c>
      <c r="AQ24" t="s">
        <v>4</v>
      </c>
      <c r="AR24" s="76" t="s">
        <v>57</v>
      </c>
      <c r="AS24" t="s">
        <v>6</v>
      </c>
      <c r="AT24" t="s">
        <v>7</v>
      </c>
      <c r="AU24" t="s">
        <v>2</v>
      </c>
      <c r="AV24" t="s">
        <v>0</v>
      </c>
      <c r="AW24" t="s">
        <v>3</v>
      </c>
      <c r="AX24" t="s">
        <v>4</v>
      </c>
      <c r="AY24" t="s">
        <v>5</v>
      </c>
      <c r="AZ24" t="s">
        <v>6</v>
      </c>
      <c r="BA24" t="s">
        <v>7</v>
      </c>
      <c r="BB24" t="s">
        <v>2</v>
      </c>
      <c r="BC24" t="s">
        <v>0</v>
      </c>
      <c r="BD24" t="s">
        <v>3</v>
      </c>
      <c r="BE24" t="s">
        <v>4</v>
      </c>
      <c r="BF24" t="s">
        <v>5</v>
      </c>
      <c r="BG24" t="s">
        <v>6</v>
      </c>
      <c r="BH24" t="s">
        <v>7</v>
      </c>
      <c r="BI24" t="s">
        <v>2</v>
      </c>
      <c r="BK24" s="18" t="s">
        <v>0</v>
      </c>
      <c r="BL24" s="18" t="s">
        <v>3</v>
      </c>
      <c r="BM24" s="18" t="s">
        <v>4</v>
      </c>
      <c r="BN24" s="18" t="s">
        <v>5</v>
      </c>
      <c r="BO24" s="18" t="s">
        <v>6</v>
      </c>
      <c r="BP24" s="18" t="s">
        <v>7</v>
      </c>
      <c r="BQ24" s="18" t="s">
        <v>2</v>
      </c>
      <c r="BR24" s="18" t="s">
        <v>0</v>
      </c>
      <c r="BS24" s="18" t="s">
        <v>3</v>
      </c>
      <c r="BT24" s="18" t="s">
        <v>4</v>
      </c>
      <c r="BU24" s="35" t="s">
        <v>57</v>
      </c>
      <c r="BV24" s="18" t="s">
        <v>6</v>
      </c>
      <c r="BW24" s="18" t="s">
        <v>7</v>
      </c>
      <c r="BX24" s="18" t="s">
        <v>2</v>
      </c>
      <c r="BY24" s="18" t="s">
        <v>0</v>
      </c>
      <c r="BZ24" s="18" t="s">
        <v>3</v>
      </c>
      <c r="CA24" s="18" t="s">
        <v>4</v>
      </c>
      <c r="CB24" s="18" t="s">
        <v>5</v>
      </c>
      <c r="CC24" s="18" t="s">
        <v>6</v>
      </c>
      <c r="CD24" s="18" t="s">
        <v>7</v>
      </c>
      <c r="CE24" s="18" t="s">
        <v>2</v>
      </c>
      <c r="CF24" s="18" t="s">
        <v>0</v>
      </c>
      <c r="CG24" s="18" t="s">
        <v>3</v>
      </c>
      <c r="CH24" s="18" t="s">
        <v>4</v>
      </c>
      <c r="CI24" s="18" t="s">
        <v>5</v>
      </c>
      <c r="CJ24" s="18" t="s">
        <v>6</v>
      </c>
      <c r="CK24" s="18" t="s">
        <v>7</v>
      </c>
      <c r="CL24" s="18" t="s">
        <v>2</v>
      </c>
      <c r="CM24" s="18" t="s">
        <v>54</v>
      </c>
      <c r="CN24" s="18" t="s">
        <v>55</v>
      </c>
      <c r="CO24" s="18" t="s">
        <v>56</v>
      </c>
      <c r="CP24" t="s">
        <v>5</v>
      </c>
      <c r="CQ24" t="s">
        <v>6</v>
      </c>
      <c r="CR24" t="s">
        <v>7</v>
      </c>
      <c r="CS24" t="s">
        <v>2</v>
      </c>
      <c r="CT24" t="s">
        <v>0</v>
      </c>
      <c r="CU24" t="s">
        <v>3</v>
      </c>
      <c r="CV24" t="s">
        <v>4</v>
      </c>
      <c r="CW24" t="s">
        <v>5</v>
      </c>
      <c r="CX24" t="s">
        <v>6</v>
      </c>
      <c r="CY24" t="s">
        <v>7</v>
      </c>
      <c r="CZ24" t="s">
        <v>2</v>
      </c>
      <c r="DA24" t="s">
        <v>0</v>
      </c>
      <c r="DB24" t="s">
        <v>3</v>
      </c>
      <c r="DC24" t="s">
        <v>4</v>
      </c>
      <c r="DD24" t="s">
        <v>5</v>
      </c>
      <c r="DE24" t="s">
        <v>6</v>
      </c>
      <c r="DF24" t="s">
        <v>7</v>
      </c>
      <c r="DG24" t="s">
        <v>2</v>
      </c>
      <c r="DH24" t="s">
        <v>0</v>
      </c>
      <c r="DI24" t="s">
        <v>3</v>
      </c>
      <c r="DJ24" t="s">
        <v>4</v>
      </c>
      <c r="DK24" t="s">
        <v>5</v>
      </c>
      <c r="DL24" t="s">
        <v>6</v>
      </c>
      <c r="DM24" t="s">
        <v>7</v>
      </c>
      <c r="DN24" t="s">
        <v>2</v>
      </c>
      <c r="DO24" t="s">
        <v>0</v>
      </c>
      <c r="DP24" t="s">
        <v>3</v>
      </c>
      <c r="DQ24" t="s">
        <v>4</v>
      </c>
      <c r="DR24" s="15" t="s">
        <v>57</v>
      </c>
      <c r="DS24" t="s">
        <v>6</v>
      </c>
      <c r="DT24" s="18" t="s">
        <v>7</v>
      </c>
      <c r="DU24" s="18" t="s">
        <v>2</v>
      </c>
      <c r="DV24" s="18" t="s">
        <v>0</v>
      </c>
      <c r="DW24" s="18" t="s">
        <v>3</v>
      </c>
      <c r="DX24" s="18" t="s">
        <v>4</v>
      </c>
      <c r="DY24" s="18" t="s">
        <v>5</v>
      </c>
      <c r="DZ24" s="18" t="s">
        <v>6</v>
      </c>
      <c r="EA24" s="18" t="s">
        <v>7</v>
      </c>
      <c r="EB24" s="18" t="s">
        <v>2</v>
      </c>
      <c r="EC24" s="18" t="s">
        <v>0</v>
      </c>
      <c r="ED24" s="18" t="s">
        <v>3</v>
      </c>
      <c r="EE24" s="18" t="s">
        <v>4</v>
      </c>
      <c r="EF24" s="18" t="s">
        <v>5</v>
      </c>
      <c r="EG24" s="18" t="s">
        <v>6</v>
      </c>
      <c r="EH24" s="18" t="s">
        <v>7</v>
      </c>
      <c r="EI24" s="18" t="s">
        <v>2</v>
      </c>
      <c r="EJ24" s="18" t="s">
        <v>0</v>
      </c>
      <c r="EK24" s="18" t="s">
        <v>3</v>
      </c>
      <c r="EL24" s="18" t="s">
        <v>4</v>
      </c>
      <c r="EM24" s="18" t="s">
        <v>5</v>
      </c>
      <c r="EN24" s="18" t="s">
        <v>6</v>
      </c>
      <c r="EO24" s="18" t="s">
        <v>7</v>
      </c>
      <c r="EP24" s="18" t="s">
        <v>2</v>
      </c>
      <c r="EQ24" s="18" t="s">
        <v>0</v>
      </c>
      <c r="ER24" s="18" t="s">
        <v>3</v>
      </c>
      <c r="ES24" s="18" t="s">
        <v>4</v>
      </c>
      <c r="ET24" s="18" t="s">
        <v>5</v>
      </c>
      <c r="EU24" s="18" t="s">
        <v>6</v>
      </c>
      <c r="EV24" s="21" t="s">
        <v>35</v>
      </c>
      <c r="EW24" s="18" t="s">
        <v>2</v>
      </c>
      <c r="EX24" s="18" t="s">
        <v>54</v>
      </c>
      <c r="EY24" t="s">
        <v>3</v>
      </c>
      <c r="EZ24" t="s">
        <v>4</v>
      </c>
      <c r="FA24" t="s">
        <v>5</v>
      </c>
      <c r="FB24" t="s">
        <v>6</v>
      </c>
      <c r="FC24" t="s">
        <v>7</v>
      </c>
      <c r="FD24" t="s">
        <v>2</v>
      </c>
      <c r="FE24" t="s">
        <v>0</v>
      </c>
      <c r="FF24" t="s">
        <v>3</v>
      </c>
      <c r="FG24" t="s">
        <v>4</v>
      </c>
      <c r="FH24" t="s">
        <v>5</v>
      </c>
      <c r="FI24" t="s">
        <v>6</v>
      </c>
      <c r="FJ24" t="s">
        <v>7</v>
      </c>
      <c r="FK24" t="s">
        <v>2</v>
      </c>
      <c r="FL24" t="s">
        <v>0</v>
      </c>
      <c r="FM24" t="s">
        <v>3</v>
      </c>
      <c r="FN24" t="s">
        <v>4</v>
      </c>
      <c r="FO24" t="s">
        <v>5</v>
      </c>
      <c r="FP24" t="s">
        <v>6</v>
      </c>
      <c r="FQ24" t="s">
        <v>7</v>
      </c>
      <c r="FR24" t="s">
        <v>2</v>
      </c>
      <c r="FS24" t="s">
        <v>0</v>
      </c>
      <c r="FT24" t="s">
        <v>3</v>
      </c>
      <c r="FU24" t="s">
        <v>4</v>
      </c>
      <c r="FV24" t="s">
        <v>5</v>
      </c>
      <c r="FW24" t="s">
        <v>6</v>
      </c>
      <c r="FX24" t="s">
        <v>7</v>
      </c>
      <c r="FY24" t="s">
        <v>2</v>
      </c>
      <c r="FZ24" t="s">
        <v>0</v>
      </c>
      <c r="GA24" t="s">
        <v>3</v>
      </c>
      <c r="GB24" t="s">
        <v>4</v>
      </c>
      <c r="GC24" s="18" t="s">
        <v>5</v>
      </c>
      <c r="GD24" s="18" t="s">
        <v>6</v>
      </c>
      <c r="GE24" s="18" t="s">
        <v>7</v>
      </c>
      <c r="GF24" s="18" t="s">
        <v>2</v>
      </c>
      <c r="GG24" s="18" t="s">
        <v>0</v>
      </c>
      <c r="GH24" s="18" t="s">
        <v>3</v>
      </c>
      <c r="GI24" s="18" t="s">
        <v>4</v>
      </c>
      <c r="GJ24" s="18" t="s">
        <v>5</v>
      </c>
      <c r="GK24" s="18" t="s">
        <v>6</v>
      </c>
      <c r="GL24" s="18" t="s">
        <v>7</v>
      </c>
      <c r="GM24" s="18" t="s">
        <v>2</v>
      </c>
      <c r="GN24" s="18" t="s">
        <v>0</v>
      </c>
      <c r="GO24" s="18" t="s">
        <v>3</v>
      </c>
      <c r="GP24" s="18" t="s">
        <v>4</v>
      </c>
      <c r="GQ24" s="18" t="s">
        <v>5</v>
      </c>
      <c r="GR24" s="18" t="s">
        <v>6</v>
      </c>
      <c r="GS24" s="18" t="s">
        <v>7</v>
      </c>
      <c r="GT24" s="18" t="s">
        <v>2</v>
      </c>
      <c r="GU24" s="18" t="s">
        <v>0</v>
      </c>
      <c r="GV24" s="18" t="s">
        <v>3</v>
      </c>
      <c r="GW24" s="18" t="s">
        <v>4</v>
      </c>
      <c r="GX24" s="18" t="s">
        <v>5</v>
      </c>
      <c r="GY24" s="18" t="s">
        <v>6</v>
      </c>
      <c r="GZ24" s="18" t="s">
        <v>7</v>
      </c>
      <c r="HA24" s="18" t="s">
        <v>2</v>
      </c>
      <c r="HB24" s="18" t="s">
        <v>0</v>
      </c>
      <c r="HC24" s="18" t="s">
        <v>3</v>
      </c>
      <c r="HD24" s="18" t="s">
        <v>4</v>
      </c>
      <c r="HE24" s="18" t="s">
        <v>5</v>
      </c>
      <c r="HF24" s="18" t="s">
        <v>6</v>
      </c>
      <c r="HG24" s="18" t="s">
        <v>60</v>
      </c>
      <c r="HH24" t="s">
        <v>2</v>
      </c>
      <c r="HI24" t="s">
        <v>0</v>
      </c>
      <c r="HJ24" t="s">
        <v>3</v>
      </c>
      <c r="HK24" t="s">
        <v>4</v>
      </c>
      <c r="HL24" t="s">
        <v>5</v>
      </c>
      <c r="HM24" t="s">
        <v>6</v>
      </c>
      <c r="HN24" t="s">
        <v>7</v>
      </c>
      <c r="HO24" t="s">
        <v>2</v>
      </c>
      <c r="HP24" t="s">
        <v>0</v>
      </c>
      <c r="HQ24" t="s">
        <v>3</v>
      </c>
      <c r="HR24" s="15" t="s">
        <v>56</v>
      </c>
      <c r="HS24" t="s">
        <v>5</v>
      </c>
      <c r="HT24" s="70" t="s">
        <v>58</v>
      </c>
      <c r="HU24" s="70" t="s">
        <v>7</v>
      </c>
      <c r="HV24" s="70" t="s">
        <v>2</v>
      </c>
      <c r="HW24" t="s">
        <v>0</v>
      </c>
      <c r="HX24" t="s">
        <v>3</v>
      </c>
      <c r="HY24" t="s">
        <v>4</v>
      </c>
      <c r="HZ24" t="s">
        <v>5</v>
      </c>
      <c r="IA24" t="s">
        <v>6</v>
      </c>
      <c r="IB24" t="s">
        <v>7</v>
      </c>
      <c r="IC24" t="s">
        <v>2</v>
      </c>
      <c r="ID24" t="s">
        <v>0</v>
      </c>
      <c r="IE24" t="s">
        <v>3</v>
      </c>
      <c r="IF24" t="s">
        <v>4</v>
      </c>
      <c r="IG24" t="s">
        <v>5</v>
      </c>
      <c r="IH24" t="s">
        <v>6</v>
      </c>
      <c r="II24" t="s">
        <v>7</v>
      </c>
      <c r="IJ24" t="s">
        <v>2</v>
      </c>
      <c r="IK24" t="s">
        <v>0</v>
      </c>
      <c r="IL24" t="s">
        <v>3</v>
      </c>
      <c r="IM24" s="18" t="s">
        <v>4</v>
      </c>
      <c r="IN24" s="18" t="s">
        <v>5</v>
      </c>
      <c r="IO24" s="18" t="s">
        <v>6</v>
      </c>
      <c r="IP24" s="18" t="s">
        <v>7</v>
      </c>
      <c r="IQ24" s="18" t="s">
        <v>2</v>
      </c>
      <c r="IR24" s="18" t="s">
        <v>0</v>
      </c>
      <c r="IS24" s="18" t="s">
        <v>3</v>
      </c>
      <c r="IT24" s="18" t="s">
        <v>4</v>
      </c>
      <c r="IU24" s="18" t="s">
        <v>5</v>
      </c>
      <c r="IV24" s="18" t="s">
        <v>6</v>
      </c>
      <c r="IW24" s="18" t="s">
        <v>7</v>
      </c>
      <c r="IX24" s="18" t="s">
        <v>2</v>
      </c>
      <c r="IY24" s="18" t="s">
        <v>0</v>
      </c>
      <c r="IZ24" s="18" t="s">
        <v>3</v>
      </c>
      <c r="JA24" s="18" t="s">
        <v>4</v>
      </c>
      <c r="JB24" s="18" t="s">
        <v>5</v>
      </c>
      <c r="JC24" s="18" t="s">
        <v>6</v>
      </c>
      <c r="JD24" s="18" t="s">
        <v>7</v>
      </c>
      <c r="JE24" s="18" t="s">
        <v>2</v>
      </c>
      <c r="JF24" s="21" t="s">
        <v>54</v>
      </c>
      <c r="JG24" s="18" t="s">
        <v>3</v>
      </c>
      <c r="JH24" s="18" t="s">
        <v>4</v>
      </c>
      <c r="JI24" s="18" t="s">
        <v>5</v>
      </c>
      <c r="JJ24" s="18" t="s">
        <v>6</v>
      </c>
      <c r="JK24" s="18" t="s">
        <v>7</v>
      </c>
      <c r="JL24" s="18" t="s">
        <v>2</v>
      </c>
      <c r="JM24" s="18" t="s">
        <v>0</v>
      </c>
      <c r="JN24" s="18" t="s">
        <v>3</v>
      </c>
      <c r="JO24" s="18" t="s">
        <v>4</v>
      </c>
      <c r="JP24" s="18" t="s">
        <v>5</v>
      </c>
      <c r="JQ24" t="s">
        <v>6</v>
      </c>
      <c r="JR24" t="s">
        <v>7</v>
      </c>
      <c r="JS24" t="s">
        <v>2</v>
      </c>
      <c r="JT24" t="s">
        <v>0</v>
      </c>
      <c r="JU24" t="s">
        <v>3</v>
      </c>
      <c r="JV24" t="s">
        <v>4</v>
      </c>
      <c r="JW24" t="s">
        <v>5</v>
      </c>
      <c r="JX24" t="s">
        <v>6</v>
      </c>
      <c r="JY24" t="s">
        <v>7</v>
      </c>
      <c r="JZ24" t="s">
        <v>2</v>
      </c>
      <c r="KA24" s="15" t="s">
        <v>54</v>
      </c>
      <c r="KB24" t="s">
        <v>3</v>
      </c>
      <c r="KC24" t="s">
        <v>4</v>
      </c>
      <c r="KD24" t="s">
        <v>5</v>
      </c>
      <c r="KE24" t="s">
        <v>6</v>
      </c>
      <c r="KF24" t="s">
        <v>7</v>
      </c>
      <c r="KG24" t="s">
        <v>2</v>
      </c>
      <c r="KH24" t="s">
        <v>0</v>
      </c>
      <c r="KI24" t="s">
        <v>3</v>
      </c>
      <c r="KJ24" t="s">
        <v>4</v>
      </c>
      <c r="KK24" t="s">
        <v>5</v>
      </c>
      <c r="KL24" t="s">
        <v>6</v>
      </c>
      <c r="KM24" t="s">
        <v>7</v>
      </c>
      <c r="KN24" t="s">
        <v>2</v>
      </c>
      <c r="KO24" t="s">
        <v>0</v>
      </c>
      <c r="KP24" t="s">
        <v>3</v>
      </c>
      <c r="KQ24" t="s">
        <v>4</v>
      </c>
      <c r="KR24" t="s">
        <v>5</v>
      </c>
      <c r="KS24" t="s">
        <v>6</v>
      </c>
      <c r="KT24" t="s">
        <v>7</v>
      </c>
      <c r="KU24" t="s">
        <v>2</v>
      </c>
      <c r="KV24" s="18" t="s">
        <v>0</v>
      </c>
      <c r="KW24" s="18" t="s">
        <v>3</v>
      </c>
      <c r="KX24" s="18" t="s">
        <v>4</v>
      </c>
      <c r="KY24" s="18" t="s">
        <v>5</v>
      </c>
      <c r="KZ24" s="18" t="s">
        <v>6</v>
      </c>
      <c r="LA24" s="18" t="s">
        <v>7</v>
      </c>
      <c r="LB24" s="18" t="s">
        <v>2</v>
      </c>
      <c r="LC24" s="18" t="s">
        <v>0</v>
      </c>
      <c r="LD24" s="18" t="s">
        <v>3</v>
      </c>
      <c r="LE24" s="18" t="s">
        <v>4</v>
      </c>
      <c r="LF24" s="35" t="s">
        <v>57</v>
      </c>
      <c r="LG24" s="18" t="s">
        <v>6</v>
      </c>
      <c r="LH24" s="18" t="s">
        <v>7</v>
      </c>
      <c r="LI24" s="18" t="s">
        <v>2</v>
      </c>
      <c r="LJ24" s="18" t="s">
        <v>0</v>
      </c>
      <c r="LK24" s="18" t="s">
        <v>3</v>
      </c>
      <c r="LL24" s="18" t="s">
        <v>4</v>
      </c>
      <c r="LM24" s="18" t="s">
        <v>5</v>
      </c>
      <c r="LN24" s="18" t="s">
        <v>6</v>
      </c>
      <c r="LO24" s="18" t="s">
        <v>7</v>
      </c>
      <c r="LP24" s="18" t="s">
        <v>2</v>
      </c>
      <c r="LQ24" s="18" t="s">
        <v>0</v>
      </c>
      <c r="LR24" s="18" t="s">
        <v>3</v>
      </c>
      <c r="LS24" s="18" t="s">
        <v>4</v>
      </c>
      <c r="LT24" s="18" t="s">
        <v>5</v>
      </c>
      <c r="LU24" s="18" t="s">
        <v>6</v>
      </c>
      <c r="LV24" s="18" t="s">
        <v>7</v>
      </c>
      <c r="LW24" s="18" t="s">
        <v>2</v>
      </c>
      <c r="LX24" s="18" t="s">
        <v>54</v>
      </c>
      <c r="LY24" s="18" t="s">
        <v>55</v>
      </c>
      <c r="LZ24" t="s">
        <v>4</v>
      </c>
      <c r="MA24" t="s">
        <v>5</v>
      </c>
      <c r="MB24" t="s">
        <v>6</v>
      </c>
      <c r="MC24" t="s">
        <v>7</v>
      </c>
      <c r="MD24" t="s">
        <v>2</v>
      </c>
      <c r="ME24" t="s">
        <v>0</v>
      </c>
      <c r="MF24" t="s">
        <v>3</v>
      </c>
      <c r="MG24" t="s">
        <v>4</v>
      </c>
      <c r="MH24" t="s">
        <v>5</v>
      </c>
      <c r="MI24" t="s">
        <v>6</v>
      </c>
      <c r="MJ24" t="s">
        <v>7</v>
      </c>
      <c r="MK24" t="s">
        <v>2</v>
      </c>
      <c r="ML24" t="s">
        <v>0</v>
      </c>
      <c r="MM24" t="s">
        <v>3</v>
      </c>
      <c r="MN24" t="s">
        <v>4</v>
      </c>
      <c r="MO24" t="s">
        <v>5</v>
      </c>
      <c r="MP24" t="s">
        <v>6</v>
      </c>
      <c r="MQ24" t="s">
        <v>7</v>
      </c>
      <c r="MR24" t="s">
        <v>2</v>
      </c>
      <c r="MS24" t="s">
        <v>0</v>
      </c>
      <c r="MT24" t="s">
        <v>3</v>
      </c>
      <c r="MU24" t="s">
        <v>4</v>
      </c>
      <c r="MV24" s="76" t="s">
        <v>57</v>
      </c>
      <c r="MW24" t="s">
        <v>6</v>
      </c>
      <c r="MX24" t="s">
        <v>7</v>
      </c>
      <c r="MY24" t="s">
        <v>2</v>
      </c>
      <c r="MZ24" t="s">
        <v>0</v>
      </c>
      <c r="NA24" t="s">
        <v>3</v>
      </c>
      <c r="NB24" s="70" t="s">
        <v>56</v>
      </c>
      <c r="NC24" s="70" t="s">
        <v>57</v>
      </c>
      <c r="ND24" s="71" t="s">
        <v>58</v>
      </c>
      <c r="NE24" s="72" t="s">
        <v>35</v>
      </c>
      <c r="NF24" s="70" t="s">
        <v>2</v>
      </c>
      <c r="NG24" s="70" t="s">
        <v>54</v>
      </c>
      <c r="NH24" t="s">
        <v>3</v>
      </c>
      <c r="NI24" t="s">
        <v>4</v>
      </c>
      <c r="NJ24" t="s">
        <v>5</v>
      </c>
      <c r="NK24" t="s">
        <v>6</v>
      </c>
      <c r="NL24" t="s">
        <v>7</v>
      </c>
      <c r="NM24" t="s">
        <v>2</v>
      </c>
      <c r="NN24" s="76" t="s">
        <v>54</v>
      </c>
      <c r="NO24" t="s">
        <v>3</v>
      </c>
      <c r="NP24" t="s">
        <v>4</v>
      </c>
      <c r="NQ24" t="s">
        <v>5</v>
      </c>
      <c r="NR24" t="s">
        <v>6</v>
      </c>
      <c r="NS24" t="s">
        <v>7</v>
      </c>
      <c r="NT24" t="s">
        <v>2</v>
      </c>
      <c r="NU24" t="s">
        <v>0</v>
      </c>
      <c r="NV24" t="s">
        <v>3</v>
      </c>
      <c r="NW24" t="s">
        <v>4</v>
      </c>
      <c r="NX24" t="s">
        <v>5</v>
      </c>
      <c r="NY24" t="s">
        <v>6</v>
      </c>
      <c r="NZ24" t="s">
        <v>7</v>
      </c>
      <c r="OA24" t="s">
        <v>2</v>
      </c>
      <c r="OB24" t="s">
        <v>0</v>
      </c>
      <c r="OC24" t="s">
        <v>3</v>
      </c>
      <c r="OD24" t="s">
        <v>4</v>
      </c>
      <c r="OE24" t="s">
        <v>5</v>
      </c>
      <c r="OF24" t="s">
        <v>6</v>
      </c>
      <c r="OG24" t="s">
        <v>7</v>
      </c>
      <c r="OH24" t="s">
        <v>2</v>
      </c>
      <c r="OI24" t="s">
        <v>0</v>
      </c>
      <c r="OJ24" s="18" t="s">
        <v>3</v>
      </c>
      <c r="OK24" s="18" t="s">
        <v>4</v>
      </c>
      <c r="OL24" s="18" t="s">
        <v>5</v>
      </c>
      <c r="OM24" s="18" t="s">
        <v>6</v>
      </c>
      <c r="ON24" s="18" t="s">
        <v>7</v>
      </c>
      <c r="OO24" s="18" t="s">
        <v>2</v>
      </c>
      <c r="OP24" s="18" t="s">
        <v>0</v>
      </c>
      <c r="OQ24" s="18" t="s">
        <v>3</v>
      </c>
      <c r="OR24" s="18" t="s">
        <v>4</v>
      </c>
      <c r="OS24" s="18" t="s">
        <v>5</v>
      </c>
      <c r="OT24" s="18" t="s">
        <v>6</v>
      </c>
      <c r="OU24" s="18" t="s">
        <v>7</v>
      </c>
      <c r="OV24" s="18" t="s">
        <v>2</v>
      </c>
      <c r="OW24" s="18" t="s">
        <v>0</v>
      </c>
      <c r="OX24" s="18" t="s">
        <v>3</v>
      </c>
      <c r="OY24" s="18" t="s">
        <v>4</v>
      </c>
      <c r="OZ24" s="18" t="s">
        <v>5</v>
      </c>
      <c r="PA24" s="18" t="s">
        <v>6</v>
      </c>
      <c r="PB24" s="18" t="s">
        <v>7</v>
      </c>
      <c r="PC24" s="18" t="s">
        <v>2</v>
      </c>
      <c r="PD24" s="35" t="s">
        <v>54</v>
      </c>
      <c r="PE24" s="18" t="s">
        <v>3</v>
      </c>
      <c r="PF24" s="18" t="s">
        <v>4</v>
      </c>
      <c r="PG24" s="18" t="s">
        <v>5</v>
      </c>
      <c r="PH24" s="18" t="s">
        <v>6</v>
      </c>
      <c r="PI24" s="18" t="s">
        <v>7</v>
      </c>
      <c r="PJ24" s="18" t="s">
        <v>2</v>
      </c>
      <c r="PK24" s="18" t="s">
        <v>0</v>
      </c>
      <c r="PL24" s="18" t="s">
        <v>55</v>
      </c>
      <c r="PM24" t="s">
        <v>4</v>
      </c>
      <c r="PN24" t="s">
        <v>5</v>
      </c>
      <c r="PO24" t="s">
        <v>6</v>
      </c>
      <c r="PP24" t="s">
        <v>7</v>
      </c>
      <c r="PQ24" t="s">
        <v>2</v>
      </c>
      <c r="PR24" t="s">
        <v>0</v>
      </c>
      <c r="PS24" t="s">
        <v>3</v>
      </c>
      <c r="PT24" t="s">
        <v>4</v>
      </c>
      <c r="PU24" t="s">
        <v>5</v>
      </c>
      <c r="PV24" t="s">
        <v>6</v>
      </c>
      <c r="PW24" s="15" t="s">
        <v>35</v>
      </c>
      <c r="PX24" t="s">
        <v>2</v>
      </c>
      <c r="PY24" t="s">
        <v>0</v>
      </c>
      <c r="PZ24" t="s">
        <v>3</v>
      </c>
      <c r="QA24" t="s">
        <v>4</v>
      </c>
      <c r="QB24" t="s">
        <v>5</v>
      </c>
      <c r="QC24" t="s">
        <v>6</v>
      </c>
      <c r="QD24" t="s">
        <v>7</v>
      </c>
      <c r="QE24" t="s">
        <v>2</v>
      </c>
      <c r="QF24" t="s">
        <v>0</v>
      </c>
      <c r="QG24" t="s">
        <v>3</v>
      </c>
      <c r="QH24" t="s">
        <v>4</v>
      </c>
      <c r="QI24" t="s">
        <v>5</v>
      </c>
      <c r="QJ24" t="s">
        <v>6</v>
      </c>
      <c r="QK24" t="s">
        <v>7</v>
      </c>
      <c r="QL24" t="s">
        <v>2</v>
      </c>
      <c r="QM24" t="s">
        <v>0</v>
      </c>
      <c r="QN24" t="s">
        <v>3</v>
      </c>
      <c r="QO24" t="s">
        <v>56</v>
      </c>
      <c r="QP24" t="s">
        <v>57</v>
      </c>
      <c r="QQ24" t="s">
        <v>58</v>
      </c>
      <c r="QS24" s="181" t="s">
        <v>130</v>
      </c>
      <c r="QT24" s="16">
        <v>20</v>
      </c>
      <c r="QU24" s="180">
        <v>46447</v>
      </c>
      <c r="QV24" s="179">
        <f>QU24+31</f>
        <v>46478</v>
      </c>
      <c r="QW24" s="180">
        <f>QV24+30</f>
        <v>46508</v>
      </c>
      <c r="QX24" s="179">
        <f t="shared" si="3"/>
        <v>46539</v>
      </c>
      <c r="QY24" s="180">
        <f>QX24+30</f>
        <v>46569</v>
      </c>
      <c r="QZ24" s="179">
        <f t="shared" si="3"/>
        <v>46600</v>
      </c>
      <c r="RA24" s="180">
        <f t="shared" si="3"/>
        <v>46631</v>
      </c>
      <c r="RB24" s="179">
        <f>RA24+30</f>
        <v>46661</v>
      </c>
      <c r="RC24" s="180">
        <f t="shared" si="3"/>
        <v>46692</v>
      </c>
      <c r="RD24" s="179">
        <f>RC24+30</f>
        <v>46722</v>
      </c>
      <c r="RE24" s="180">
        <f t="shared" si="3"/>
        <v>46753</v>
      </c>
      <c r="RF24" s="179">
        <f t="shared" si="3"/>
        <v>46784</v>
      </c>
      <c r="RG24" s="179">
        <f t="shared" ref="RG24:SH24" si="21">1+RF24</f>
        <v>46785</v>
      </c>
      <c r="RH24" s="179">
        <f t="shared" si="21"/>
        <v>46786</v>
      </c>
      <c r="RI24" s="179">
        <f t="shared" si="21"/>
        <v>46787</v>
      </c>
      <c r="RJ24" s="179">
        <f t="shared" si="21"/>
        <v>46788</v>
      </c>
      <c r="RK24" s="179">
        <f t="shared" si="21"/>
        <v>46789</v>
      </c>
      <c r="RL24" s="179">
        <f t="shared" si="21"/>
        <v>46790</v>
      </c>
      <c r="RM24" s="179">
        <f t="shared" si="21"/>
        <v>46791</v>
      </c>
      <c r="RN24" s="179">
        <f t="shared" si="21"/>
        <v>46792</v>
      </c>
      <c r="RO24" s="179">
        <f t="shared" si="21"/>
        <v>46793</v>
      </c>
      <c r="RP24" s="179">
        <f t="shared" si="21"/>
        <v>46794</v>
      </c>
      <c r="RQ24" s="179">
        <f t="shared" si="21"/>
        <v>46795</v>
      </c>
      <c r="RR24" s="179">
        <f t="shared" si="21"/>
        <v>46796</v>
      </c>
      <c r="RS24" s="179">
        <f t="shared" si="21"/>
        <v>46797</v>
      </c>
      <c r="RT24" s="179">
        <f t="shared" si="21"/>
        <v>46798</v>
      </c>
      <c r="RU24" s="179">
        <f t="shared" si="21"/>
        <v>46799</v>
      </c>
      <c r="RV24" s="179">
        <f t="shared" si="21"/>
        <v>46800</v>
      </c>
      <c r="RW24" s="179">
        <f t="shared" si="21"/>
        <v>46801</v>
      </c>
      <c r="RX24" s="179">
        <f t="shared" si="21"/>
        <v>46802</v>
      </c>
      <c r="RY24" s="179">
        <f t="shared" si="21"/>
        <v>46803</v>
      </c>
      <c r="RZ24" s="179">
        <f t="shared" si="21"/>
        <v>46804</v>
      </c>
      <c r="SA24" s="179">
        <f t="shared" si="21"/>
        <v>46805</v>
      </c>
      <c r="SB24" s="179">
        <f t="shared" si="21"/>
        <v>46806</v>
      </c>
      <c r="SC24" s="179">
        <f t="shared" si="21"/>
        <v>46807</v>
      </c>
      <c r="SD24" s="179">
        <f t="shared" si="21"/>
        <v>46808</v>
      </c>
      <c r="SE24" s="179">
        <f t="shared" si="21"/>
        <v>46809</v>
      </c>
      <c r="SF24" s="179">
        <f t="shared" si="21"/>
        <v>46810</v>
      </c>
      <c r="SG24" s="179">
        <f t="shared" si="21"/>
        <v>46811</v>
      </c>
      <c r="SH24" s="179">
        <f t="shared" si="21"/>
        <v>46812</v>
      </c>
      <c r="SI24" s="180">
        <f t="shared" ref="SI24" si="22">IF(TEXT(SH24,"mm")="03",SH24,SH24+1)</f>
        <v>46813</v>
      </c>
    </row>
    <row r="25" spans="1:503">
      <c r="A25" s="17">
        <v>2028</v>
      </c>
      <c r="B25" s="16">
        <v>21</v>
      </c>
      <c r="C25" s="74">
        <v>1</v>
      </c>
      <c r="D25" s="74">
        <v>2</v>
      </c>
      <c r="E25" s="74">
        <v>3</v>
      </c>
      <c r="F25">
        <v>4</v>
      </c>
      <c r="G25">
        <v>5</v>
      </c>
      <c r="H25">
        <v>6</v>
      </c>
      <c r="I25">
        <v>7</v>
      </c>
      <c r="J25">
        <v>8</v>
      </c>
      <c r="K25">
        <v>9</v>
      </c>
      <c r="L25">
        <v>10</v>
      </c>
      <c r="M25">
        <v>11</v>
      </c>
      <c r="N25">
        <v>12</v>
      </c>
      <c r="O25">
        <v>13</v>
      </c>
      <c r="P25">
        <v>14</v>
      </c>
      <c r="Q25">
        <v>15</v>
      </c>
      <c r="R25">
        <v>16</v>
      </c>
      <c r="S25">
        <v>17</v>
      </c>
      <c r="T25">
        <v>18</v>
      </c>
      <c r="U25">
        <v>19</v>
      </c>
      <c r="V25">
        <v>20</v>
      </c>
      <c r="W25">
        <v>21</v>
      </c>
      <c r="X25">
        <v>22</v>
      </c>
      <c r="Y25" s="15">
        <v>23</v>
      </c>
      <c r="Z25">
        <v>24</v>
      </c>
      <c r="AA25">
        <v>25</v>
      </c>
      <c r="AB25">
        <v>26</v>
      </c>
      <c r="AC25">
        <v>27</v>
      </c>
      <c r="AD25">
        <v>28</v>
      </c>
      <c r="AE25">
        <v>29</v>
      </c>
      <c r="AF25">
        <v>30</v>
      </c>
      <c r="AG25">
        <v>31</v>
      </c>
      <c r="AH25" s="18">
        <v>1</v>
      </c>
      <c r="AI25" s="18">
        <v>2</v>
      </c>
      <c r="AJ25" s="18">
        <v>3</v>
      </c>
      <c r="AK25" s="18">
        <v>4</v>
      </c>
      <c r="AL25" s="18">
        <v>5</v>
      </c>
      <c r="AM25" s="18">
        <v>6</v>
      </c>
      <c r="AN25" s="18">
        <v>7</v>
      </c>
      <c r="AO25" s="18">
        <v>8</v>
      </c>
      <c r="AP25" s="18">
        <v>9</v>
      </c>
      <c r="AQ25" s="18">
        <v>10</v>
      </c>
      <c r="AR25" s="18">
        <v>11</v>
      </c>
      <c r="AS25" s="18">
        <v>12</v>
      </c>
      <c r="AT25" s="18">
        <v>13</v>
      </c>
      <c r="AU25" s="18">
        <v>14</v>
      </c>
      <c r="AV25" s="18">
        <v>15</v>
      </c>
      <c r="AW25" s="18">
        <v>16</v>
      </c>
      <c r="AX25" s="18">
        <v>17</v>
      </c>
      <c r="AY25" s="18">
        <v>18</v>
      </c>
      <c r="AZ25" s="18">
        <v>19</v>
      </c>
      <c r="BA25" s="18">
        <v>20</v>
      </c>
      <c r="BB25" s="18">
        <v>21</v>
      </c>
      <c r="BC25" s="18">
        <v>22</v>
      </c>
      <c r="BD25" s="18">
        <v>23</v>
      </c>
      <c r="BE25" s="18">
        <v>24</v>
      </c>
      <c r="BF25" s="18">
        <v>25</v>
      </c>
      <c r="BG25" s="18">
        <v>26</v>
      </c>
      <c r="BH25" s="18">
        <v>27</v>
      </c>
      <c r="BI25" s="18">
        <v>28</v>
      </c>
      <c r="BJ25" s="18">
        <v>29</v>
      </c>
      <c r="BK25">
        <v>1</v>
      </c>
      <c r="BL25">
        <v>2</v>
      </c>
      <c r="BM25">
        <v>3</v>
      </c>
      <c r="BN25">
        <v>4</v>
      </c>
      <c r="BO25">
        <v>5</v>
      </c>
      <c r="BP25">
        <v>6</v>
      </c>
      <c r="BQ25">
        <v>7</v>
      </c>
      <c r="BR25">
        <v>8</v>
      </c>
      <c r="BS25">
        <v>9</v>
      </c>
      <c r="BT25">
        <v>10</v>
      </c>
      <c r="BU25">
        <v>11</v>
      </c>
      <c r="BV25">
        <v>12</v>
      </c>
      <c r="BW25">
        <v>13</v>
      </c>
      <c r="BX25">
        <v>14</v>
      </c>
      <c r="BY25">
        <v>15</v>
      </c>
      <c r="BZ25">
        <v>16</v>
      </c>
      <c r="CA25">
        <v>17</v>
      </c>
      <c r="CB25">
        <v>18</v>
      </c>
      <c r="CC25">
        <v>19</v>
      </c>
      <c r="CD25">
        <v>20</v>
      </c>
      <c r="CE25">
        <v>21</v>
      </c>
      <c r="CF25">
        <v>22</v>
      </c>
      <c r="CG25">
        <v>23</v>
      </c>
      <c r="CH25">
        <v>24</v>
      </c>
      <c r="CI25">
        <v>25</v>
      </c>
      <c r="CJ25">
        <v>26</v>
      </c>
      <c r="CK25">
        <v>27</v>
      </c>
      <c r="CL25">
        <v>28</v>
      </c>
      <c r="CM25">
        <v>29</v>
      </c>
      <c r="CN25">
        <v>30</v>
      </c>
      <c r="CO25">
        <v>31</v>
      </c>
      <c r="CP25" s="18">
        <v>1</v>
      </c>
      <c r="CQ25" s="18">
        <v>2</v>
      </c>
      <c r="CR25" s="18">
        <v>3</v>
      </c>
      <c r="CS25" s="18">
        <v>4</v>
      </c>
      <c r="CT25" s="18">
        <v>5</v>
      </c>
      <c r="CU25" s="18">
        <v>6</v>
      </c>
      <c r="CV25" s="18">
        <v>7</v>
      </c>
      <c r="CW25" s="18">
        <v>8</v>
      </c>
      <c r="CX25" s="18">
        <v>9</v>
      </c>
      <c r="CY25" s="18">
        <v>10</v>
      </c>
      <c r="CZ25" s="18">
        <v>11</v>
      </c>
      <c r="DA25" s="18">
        <v>12</v>
      </c>
      <c r="DB25" s="18">
        <v>13</v>
      </c>
      <c r="DC25" s="18">
        <v>14</v>
      </c>
      <c r="DD25" s="18">
        <v>15</v>
      </c>
      <c r="DE25" s="18">
        <v>16</v>
      </c>
      <c r="DF25" s="18">
        <v>17</v>
      </c>
      <c r="DG25" s="18">
        <v>18</v>
      </c>
      <c r="DH25" s="18">
        <v>19</v>
      </c>
      <c r="DI25" s="18">
        <v>20</v>
      </c>
      <c r="DJ25" s="18">
        <v>21</v>
      </c>
      <c r="DK25" s="18">
        <v>22</v>
      </c>
      <c r="DL25" s="18">
        <v>23</v>
      </c>
      <c r="DM25" s="18">
        <v>24</v>
      </c>
      <c r="DN25" s="18">
        <v>25</v>
      </c>
      <c r="DO25" s="18">
        <v>26</v>
      </c>
      <c r="DP25" s="18">
        <v>27</v>
      </c>
      <c r="DQ25" s="18">
        <v>28</v>
      </c>
      <c r="DR25" s="18">
        <v>29</v>
      </c>
      <c r="DS25" s="18">
        <v>30</v>
      </c>
      <c r="DT25">
        <v>1</v>
      </c>
      <c r="DU25">
        <v>2</v>
      </c>
      <c r="DV25">
        <v>3</v>
      </c>
      <c r="DW25">
        <v>4</v>
      </c>
      <c r="DX25">
        <v>5</v>
      </c>
      <c r="DY25">
        <v>6</v>
      </c>
      <c r="DZ25">
        <v>7</v>
      </c>
      <c r="EA25">
        <v>8</v>
      </c>
      <c r="EB25">
        <v>9</v>
      </c>
      <c r="EC25">
        <v>10</v>
      </c>
      <c r="ED25">
        <v>11</v>
      </c>
      <c r="EE25">
        <v>12</v>
      </c>
      <c r="EF25">
        <v>13</v>
      </c>
      <c r="EG25">
        <v>14</v>
      </c>
      <c r="EH25">
        <v>15</v>
      </c>
      <c r="EI25">
        <v>16</v>
      </c>
      <c r="EJ25">
        <v>17</v>
      </c>
      <c r="EK25">
        <v>18</v>
      </c>
      <c r="EL25">
        <v>19</v>
      </c>
      <c r="EM25">
        <v>20</v>
      </c>
      <c r="EN25">
        <v>21</v>
      </c>
      <c r="EO25">
        <v>22</v>
      </c>
      <c r="EP25">
        <v>23</v>
      </c>
      <c r="EQ25">
        <v>24</v>
      </c>
      <c r="ER25">
        <v>25</v>
      </c>
      <c r="ES25">
        <v>26</v>
      </c>
      <c r="ET25">
        <v>27</v>
      </c>
      <c r="EU25">
        <v>28</v>
      </c>
      <c r="EV25">
        <v>29</v>
      </c>
      <c r="EW25">
        <v>30</v>
      </c>
      <c r="EX25">
        <v>31</v>
      </c>
      <c r="EY25" s="18">
        <v>1</v>
      </c>
      <c r="EZ25" s="18">
        <v>2</v>
      </c>
      <c r="FA25" s="18">
        <v>3</v>
      </c>
      <c r="FB25" s="18">
        <v>4</v>
      </c>
      <c r="FC25" s="18">
        <v>5</v>
      </c>
      <c r="FD25" s="18">
        <v>6</v>
      </c>
      <c r="FE25" s="18">
        <v>7</v>
      </c>
      <c r="FF25" s="18">
        <v>8</v>
      </c>
      <c r="FG25" s="18">
        <v>9</v>
      </c>
      <c r="FH25" s="18">
        <v>10</v>
      </c>
      <c r="FI25" s="18">
        <v>11</v>
      </c>
      <c r="FJ25" s="18">
        <v>12</v>
      </c>
      <c r="FK25" s="18">
        <v>13</v>
      </c>
      <c r="FL25" s="18">
        <v>14</v>
      </c>
      <c r="FM25" s="18">
        <v>15</v>
      </c>
      <c r="FN25" s="18">
        <v>16</v>
      </c>
      <c r="FO25" s="18">
        <v>17</v>
      </c>
      <c r="FP25" s="18">
        <v>18</v>
      </c>
      <c r="FQ25" s="18">
        <v>19</v>
      </c>
      <c r="FR25" s="18">
        <v>20</v>
      </c>
      <c r="FS25" s="18">
        <v>21</v>
      </c>
      <c r="FT25" s="18">
        <v>22</v>
      </c>
      <c r="FU25" s="18">
        <v>23</v>
      </c>
      <c r="FV25" s="18">
        <v>24</v>
      </c>
      <c r="FW25" s="18">
        <v>25</v>
      </c>
      <c r="FX25" s="18">
        <v>26</v>
      </c>
      <c r="FY25" s="18">
        <v>27</v>
      </c>
      <c r="FZ25" s="18">
        <v>28</v>
      </c>
      <c r="GA25" s="18">
        <v>29</v>
      </c>
      <c r="GB25" s="18">
        <v>30</v>
      </c>
      <c r="GC25">
        <v>1</v>
      </c>
      <c r="GD25">
        <v>2</v>
      </c>
      <c r="GE25">
        <v>3</v>
      </c>
      <c r="GF25">
        <v>4</v>
      </c>
      <c r="GG25">
        <v>5</v>
      </c>
      <c r="GH25">
        <v>6</v>
      </c>
      <c r="GI25">
        <v>7</v>
      </c>
      <c r="GJ25">
        <v>8</v>
      </c>
      <c r="GK25">
        <v>9</v>
      </c>
      <c r="GL25">
        <v>10</v>
      </c>
      <c r="GM25">
        <v>11</v>
      </c>
      <c r="GN25">
        <v>12</v>
      </c>
      <c r="GO25">
        <v>13</v>
      </c>
      <c r="GP25">
        <v>14</v>
      </c>
      <c r="GQ25">
        <v>15</v>
      </c>
      <c r="GR25">
        <v>16</v>
      </c>
      <c r="GS25">
        <v>17</v>
      </c>
      <c r="GT25">
        <v>18</v>
      </c>
      <c r="GU25">
        <v>19</v>
      </c>
      <c r="GV25">
        <v>20</v>
      </c>
      <c r="GW25">
        <v>21</v>
      </c>
      <c r="GX25">
        <v>22</v>
      </c>
      <c r="GY25">
        <v>23</v>
      </c>
      <c r="GZ25">
        <v>24</v>
      </c>
      <c r="HA25">
        <v>25</v>
      </c>
      <c r="HB25">
        <v>26</v>
      </c>
      <c r="HC25">
        <v>27</v>
      </c>
      <c r="HD25">
        <v>28</v>
      </c>
      <c r="HE25">
        <v>29</v>
      </c>
      <c r="HF25">
        <v>30</v>
      </c>
      <c r="HG25">
        <v>31</v>
      </c>
      <c r="HH25" s="18">
        <v>1</v>
      </c>
      <c r="HI25" s="18">
        <v>2</v>
      </c>
      <c r="HJ25" s="18">
        <v>3</v>
      </c>
      <c r="HK25" s="18">
        <v>4</v>
      </c>
      <c r="HL25" s="18">
        <v>5</v>
      </c>
      <c r="HM25" s="18">
        <v>6</v>
      </c>
      <c r="HN25" s="18">
        <v>7</v>
      </c>
      <c r="HO25" s="18">
        <v>8</v>
      </c>
      <c r="HP25" s="18">
        <v>9</v>
      </c>
      <c r="HQ25" s="18">
        <v>10</v>
      </c>
      <c r="HR25" s="18">
        <v>11</v>
      </c>
      <c r="HS25" s="18">
        <v>12</v>
      </c>
      <c r="HT25" s="70">
        <v>13</v>
      </c>
      <c r="HU25" s="70">
        <v>14</v>
      </c>
      <c r="HV25" s="70">
        <v>15</v>
      </c>
      <c r="HW25" s="18">
        <v>16</v>
      </c>
      <c r="HX25" s="18">
        <v>17</v>
      </c>
      <c r="HY25" s="18">
        <v>18</v>
      </c>
      <c r="HZ25" s="18">
        <v>19</v>
      </c>
      <c r="IA25" s="18">
        <v>20</v>
      </c>
      <c r="IB25" s="18">
        <v>21</v>
      </c>
      <c r="IC25" s="18">
        <v>22</v>
      </c>
      <c r="ID25" s="18">
        <v>23</v>
      </c>
      <c r="IE25" s="18">
        <v>24</v>
      </c>
      <c r="IF25" s="18">
        <v>25</v>
      </c>
      <c r="IG25" s="18">
        <v>26</v>
      </c>
      <c r="IH25" s="18">
        <v>27</v>
      </c>
      <c r="II25" s="18">
        <v>28</v>
      </c>
      <c r="IJ25" s="18">
        <v>29</v>
      </c>
      <c r="IK25" s="18">
        <v>30</v>
      </c>
      <c r="IL25" s="18">
        <v>31</v>
      </c>
      <c r="IM25">
        <v>1</v>
      </c>
      <c r="IN25">
        <v>2</v>
      </c>
      <c r="IO25">
        <v>3</v>
      </c>
      <c r="IP25">
        <v>4</v>
      </c>
      <c r="IQ25">
        <v>5</v>
      </c>
      <c r="IR25">
        <v>6</v>
      </c>
      <c r="IS25">
        <v>7</v>
      </c>
      <c r="IT25">
        <v>8</v>
      </c>
      <c r="IU25">
        <v>9</v>
      </c>
      <c r="IV25">
        <v>10</v>
      </c>
      <c r="IW25">
        <v>11</v>
      </c>
      <c r="IX25">
        <v>12</v>
      </c>
      <c r="IY25">
        <v>13</v>
      </c>
      <c r="IZ25">
        <v>14</v>
      </c>
      <c r="JA25">
        <v>15</v>
      </c>
      <c r="JB25">
        <v>16</v>
      </c>
      <c r="JC25">
        <v>17</v>
      </c>
      <c r="JD25">
        <v>18</v>
      </c>
      <c r="JE25">
        <v>19</v>
      </c>
      <c r="JF25">
        <v>20</v>
      </c>
      <c r="JG25">
        <v>21</v>
      </c>
      <c r="JH25">
        <v>22</v>
      </c>
      <c r="JI25">
        <v>23</v>
      </c>
      <c r="JJ25">
        <v>24</v>
      </c>
      <c r="JK25">
        <v>25</v>
      </c>
      <c r="JL25">
        <v>26</v>
      </c>
      <c r="JM25">
        <v>27</v>
      </c>
      <c r="JN25">
        <v>28</v>
      </c>
      <c r="JO25">
        <v>29</v>
      </c>
      <c r="JP25">
        <v>30</v>
      </c>
      <c r="JQ25" s="18">
        <v>1</v>
      </c>
      <c r="JR25" s="18">
        <v>2</v>
      </c>
      <c r="JS25" s="18">
        <v>3</v>
      </c>
      <c r="JT25" s="18">
        <v>4</v>
      </c>
      <c r="JU25" s="18">
        <v>5</v>
      </c>
      <c r="JV25" s="18">
        <v>6</v>
      </c>
      <c r="JW25" s="18">
        <v>7</v>
      </c>
      <c r="JX25" s="18">
        <v>8</v>
      </c>
      <c r="JY25" s="18">
        <v>9</v>
      </c>
      <c r="JZ25" s="18">
        <v>10</v>
      </c>
      <c r="KA25" s="18">
        <v>11</v>
      </c>
      <c r="KB25" s="18">
        <v>12</v>
      </c>
      <c r="KC25" s="18">
        <v>13</v>
      </c>
      <c r="KD25" s="18">
        <v>14</v>
      </c>
      <c r="KE25" s="18">
        <v>15</v>
      </c>
      <c r="KF25" s="18">
        <v>16</v>
      </c>
      <c r="KG25" s="18">
        <v>17</v>
      </c>
      <c r="KH25" s="18">
        <v>18</v>
      </c>
      <c r="KI25" s="18">
        <v>19</v>
      </c>
      <c r="KJ25" s="18">
        <v>20</v>
      </c>
      <c r="KK25" s="18">
        <v>21</v>
      </c>
      <c r="KL25" s="18">
        <v>22</v>
      </c>
      <c r="KM25" s="21">
        <v>23</v>
      </c>
      <c r="KN25" s="18">
        <v>24</v>
      </c>
      <c r="KO25" s="18">
        <v>25</v>
      </c>
      <c r="KP25" s="18">
        <v>26</v>
      </c>
      <c r="KQ25" s="18">
        <v>27</v>
      </c>
      <c r="KR25" s="18">
        <v>28</v>
      </c>
      <c r="KS25" s="18">
        <v>29</v>
      </c>
      <c r="KT25" s="18">
        <v>30</v>
      </c>
      <c r="KU25" s="82">
        <v>31</v>
      </c>
      <c r="KV25">
        <v>1</v>
      </c>
      <c r="KW25">
        <v>2</v>
      </c>
      <c r="KX25">
        <v>3</v>
      </c>
      <c r="KY25">
        <v>4</v>
      </c>
      <c r="KZ25">
        <v>5</v>
      </c>
      <c r="LA25">
        <v>6</v>
      </c>
      <c r="LB25">
        <v>7</v>
      </c>
      <c r="LC25">
        <v>8</v>
      </c>
      <c r="LD25">
        <v>9</v>
      </c>
      <c r="LE25">
        <v>10</v>
      </c>
      <c r="LF25">
        <v>11</v>
      </c>
      <c r="LG25">
        <v>12</v>
      </c>
      <c r="LH25">
        <v>13</v>
      </c>
      <c r="LI25">
        <v>14</v>
      </c>
      <c r="LJ25">
        <v>15</v>
      </c>
      <c r="LK25">
        <v>16</v>
      </c>
      <c r="LL25">
        <v>17</v>
      </c>
      <c r="LM25">
        <v>18</v>
      </c>
      <c r="LN25">
        <v>19</v>
      </c>
      <c r="LO25">
        <v>20</v>
      </c>
      <c r="LP25">
        <v>21</v>
      </c>
      <c r="LQ25">
        <v>22</v>
      </c>
      <c r="LR25" s="15">
        <v>23</v>
      </c>
      <c r="LS25">
        <v>24</v>
      </c>
      <c r="LT25">
        <v>25</v>
      </c>
      <c r="LU25">
        <v>26</v>
      </c>
      <c r="LV25">
        <v>27</v>
      </c>
      <c r="LW25">
        <v>28</v>
      </c>
      <c r="LX25">
        <v>29</v>
      </c>
      <c r="LY25">
        <v>30</v>
      </c>
      <c r="LZ25" s="18">
        <v>1</v>
      </c>
      <c r="MA25" s="18">
        <v>2</v>
      </c>
      <c r="MB25" s="18">
        <v>3</v>
      </c>
      <c r="MC25" s="18">
        <v>4</v>
      </c>
      <c r="MD25" s="18">
        <v>5</v>
      </c>
      <c r="ME25" s="18">
        <v>6</v>
      </c>
      <c r="MF25" s="18">
        <v>7</v>
      </c>
      <c r="MG25" s="18">
        <v>8</v>
      </c>
      <c r="MH25" s="18">
        <v>9</v>
      </c>
      <c r="MI25" s="18">
        <v>10</v>
      </c>
      <c r="MJ25" s="18">
        <v>11</v>
      </c>
      <c r="MK25" s="18">
        <v>12</v>
      </c>
      <c r="ML25" s="18">
        <v>13</v>
      </c>
      <c r="MM25" s="18">
        <v>14</v>
      </c>
      <c r="MN25" s="18">
        <v>15</v>
      </c>
      <c r="MO25" s="18">
        <v>16</v>
      </c>
      <c r="MP25" s="18">
        <v>17</v>
      </c>
      <c r="MQ25" s="18">
        <v>18</v>
      </c>
      <c r="MR25" s="18">
        <v>19</v>
      </c>
      <c r="MS25" s="18">
        <v>20</v>
      </c>
      <c r="MT25" s="18">
        <v>21</v>
      </c>
      <c r="MU25" s="18">
        <v>22</v>
      </c>
      <c r="MV25" s="18">
        <v>23</v>
      </c>
      <c r="MW25" s="18">
        <v>24</v>
      </c>
      <c r="MX25" s="18">
        <v>25</v>
      </c>
      <c r="MY25" s="18">
        <v>26</v>
      </c>
      <c r="MZ25" s="18">
        <v>27</v>
      </c>
      <c r="NA25" s="18">
        <v>28</v>
      </c>
      <c r="NB25" s="70">
        <v>29</v>
      </c>
      <c r="NC25" s="70">
        <v>30</v>
      </c>
      <c r="ND25" s="70">
        <v>31</v>
      </c>
      <c r="NE25" s="70">
        <v>1</v>
      </c>
      <c r="NF25" s="70">
        <v>2</v>
      </c>
      <c r="NG25" s="70">
        <v>3</v>
      </c>
      <c r="NH25" s="18">
        <v>4</v>
      </c>
      <c r="NI25" s="18">
        <v>5</v>
      </c>
      <c r="NJ25" s="18">
        <v>6</v>
      </c>
      <c r="NK25" s="18">
        <v>7</v>
      </c>
      <c r="NL25" s="18">
        <v>8</v>
      </c>
      <c r="NM25" s="18">
        <v>9</v>
      </c>
      <c r="NN25" s="18">
        <v>10</v>
      </c>
      <c r="NO25" s="18">
        <v>11</v>
      </c>
      <c r="NP25" s="18">
        <v>12</v>
      </c>
      <c r="NQ25" s="18">
        <v>13</v>
      </c>
      <c r="NR25" s="18">
        <v>14</v>
      </c>
      <c r="NS25" s="18">
        <v>15</v>
      </c>
      <c r="NT25" s="18">
        <v>16</v>
      </c>
      <c r="NU25" s="18">
        <v>17</v>
      </c>
      <c r="NV25" s="18">
        <v>18</v>
      </c>
      <c r="NW25" s="18">
        <v>19</v>
      </c>
      <c r="NX25" s="18">
        <v>20</v>
      </c>
      <c r="NY25" s="18">
        <v>21</v>
      </c>
      <c r="NZ25" s="18">
        <v>22</v>
      </c>
      <c r="OA25" s="18">
        <v>23</v>
      </c>
      <c r="OB25" s="18">
        <v>24</v>
      </c>
      <c r="OC25" s="18">
        <v>25</v>
      </c>
      <c r="OD25" s="18">
        <v>26</v>
      </c>
      <c r="OE25" s="18">
        <v>27</v>
      </c>
      <c r="OF25" s="18">
        <v>28</v>
      </c>
      <c r="OG25" s="18">
        <v>29</v>
      </c>
      <c r="OH25" s="18">
        <v>30</v>
      </c>
      <c r="OI25" s="18">
        <v>31</v>
      </c>
      <c r="OJ25">
        <v>1</v>
      </c>
      <c r="OK25">
        <v>2</v>
      </c>
      <c r="OL25">
        <v>3</v>
      </c>
      <c r="OM25">
        <v>4</v>
      </c>
      <c r="ON25">
        <v>5</v>
      </c>
      <c r="OO25">
        <v>6</v>
      </c>
      <c r="OP25">
        <v>7</v>
      </c>
      <c r="OQ25">
        <v>8</v>
      </c>
      <c r="OR25">
        <v>9</v>
      </c>
      <c r="OS25">
        <v>10</v>
      </c>
      <c r="OT25">
        <v>11</v>
      </c>
      <c r="OU25">
        <v>12</v>
      </c>
      <c r="OV25">
        <v>13</v>
      </c>
      <c r="OW25">
        <v>14</v>
      </c>
      <c r="OX25">
        <v>15</v>
      </c>
      <c r="OY25">
        <v>16</v>
      </c>
      <c r="OZ25">
        <v>17</v>
      </c>
      <c r="PA25">
        <v>18</v>
      </c>
      <c r="PB25">
        <v>19</v>
      </c>
      <c r="PC25">
        <v>20</v>
      </c>
      <c r="PD25">
        <v>21</v>
      </c>
      <c r="PE25">
        <v>22</v>
      </c>
      <c r="PF25">
        <v>23</v>
      </c>
      <c r="PG25">
        <v>24</v>
      </c>
      <c r="PH25">
        <v>25</v>
      </c>
      <c r="PI25">
        <v>26</v>
      </c>
      <c r="PJ25">
        <v>27</v>
      </c>
      <c r="PK25">
        <v>28</v>
      </c>
      <c r="PM25" s="18">
        <v>1</v>
      </c>
      <c r="PN25" s="18">
        <v>2</v>
      </c>
      <c r="PO25" s="18">
        <v>3</v>
      </c>
      <c r="PP25" s="18">
        <v>4</v>
      </c>
      <c r="PQ25" s="18">
        <v>5</v>
      </c>
      <c r="PR25" s="18">
        <v>6</v>
      </c>
      <c r="PS25" s="18">
        <v>7</v>
      </c>
      <c r="PT25" s="18">
        <v>8</v>
      </c>
      <c r="PU25" s="18">
        <v>9</v>
      </c>
      <c r="PV25" s="18">
        <v>10</v>
      </c>
      <c r="PW25" s="18">
        <v>11</v>
      </c>
      <c r="PX25" s="18">
        <v>12</v>
      </c>
      <c r="PY25" s="18">
        <v>13</v>
      </c>
      <c r="PZ25" s="18">
        <v>14</v>
      </c>
      <c r="QA25" s="18">
        <v>15</v>
      </c>
      <c r="QB25" s="18">
        <v>16</v>
      </c>
      <c r="QC25" s="18">
        <v>17</v>
      </c>
      <c r="QD25" s="18">
        <v>18</v>
      </c>
      <c r="QE25" s="18">
        <v>19</v>
      </c>
      <c r="QF25" s="18">
        <v>20</v>
      </c>
      <c r="QG25" s="18">
        <v>21</v>
      </c>
      <c r="QH25" s="18">
        <v>22</v>
      </c>
      <c r="QI25" s="18">
        <v>23</v>
      </c>
      <c r="QJ25" s="18">
        <v>24</v>
      </c>
      <c r="QK25" s="18">
        <v>25</v>
      </c>
      <c r="QL25" s="18">
        <v>26</v>
      </c>
      <c r="QM25" s="18">
        <v>27</v>
      </c>
      <c r="QN25" s="18">
        <v>28</v>
      </c>
      <c r="QO25" s="18">
        <v>29</v>
      </c>
      <c r="QP25" s="18">
        <v>30</v>
      </c>
      <c r="QQ25" s="18">
        <v>31</v>
      </c>
      <c r="QS25" s="181"/>
      <c r="QT25" s="16">
        <v>21</v>
      </c>
      <c r="QV25" s="18"/>
      <c r="QX25" s="18"/>
      <c r="QZ25" s="18"/>
      <c r="RB25" s="18"/>
      <c r="RD25" s="18"/>
      <c r="RF25" s="18">
        <v>1</v>
      </c>
      <c r="RG25" s="18">
        <v>2</v>
      </c>
      <c r="RH25" s="18">
        <v>3</v>
      </c>
      <c r="RI25" s="18">
        <v>4</v>
      </c>
      <c r="RJ25" s="18">
        <v>5</v>
      </c>
      <c r="RK25" s="18">
        <v>6</v>
      </c>
      <c r="RL25" s="18">
        <v>7</v>
      </c>
      <c r="RM25" s="18">
        <v>8</v>
      </c>
      <c r="RN25" s="18">
        <v>9</v>
      </c>
      <c r="RO25" s="18">
        <v>10</v>
      </c>
      <c r="RP25" s="18">
        <v>11</v>
      </c>
      <c r="RQ25" s="18">
        <v>12</v>
      </c>
      <c r="RR25" s="18">
        <v>13</v>
      </c>
      <c r="RS25" s="18">
        <v>14</v>
      </c>
      <c r="RT25" s="18">
        <v>15</v>
      </c>
      <c r="RU25" s="18">
        <v>16</v>
      </c>
      <c r="RV25" s="18">
        <v>17</v>
      </c>
      <c r="RW25" s="18">
        <v>18</v>
      </c>
      <c r="RX25" s="18">
        <v>19</v>
      </c>
      <c r="RY25" s="18">
        <v>20</v>
      </c>
      <c r="RZ25" s="18">
        <v>21</v>
      </c>
      <c r="SA25" s="18">
        <v>22</v>
      </c>
      <c r="SB25" s="18">
        <v>23</v>
      </c>
      <c r="SC25" s="18">
        <v>24</v>
      </c>
      <c r="SD25" s="18">
        <v>25</v>
      </c>
      <c r="SE25" s="18">
        <v>26</v>
      </c>
      <c r="SF25" s="18">
        <v>27</v>
      </c>
      <c r="SG25" s="18">
        <v>28</v>
      </c>
      <c r="SH25" s="18">
        <v>0</v>
      </c>
    </row>
    <row r="26" spans="1:503">
      <c r="A26" s="17"/>
      <c r="B26" s="16">
        <v>22</v>
      </c>
      <c r="C26" s="75" t="s">
        <v>35</v>
      </c>
      <c r="D26" s="74" t="s">
        <v>2</v>
      </c>
      <c r="E26" s="74" t="s">
        <v>54</v>
      </c>
      <c r="F26" t="s">
        <v>3</v>
      </c>
      <c r="G26" t="s">
        <v>4</v>
      </c>
      <c r="H26" t="s">
        <v>5</v>
      </c>
      <c r="I26" t="s">
        <v>6</v>
      </c>
      <c r="J26" t="s">
        <v>7</v>
      </c>
      <c r="K26" t="s">
        <v>2</v>
      </c>
      <c r="L26" s="76" t="s">
        <v>54</v>
      </c>
      <c r="M26" t="s">
        <v>3</v>
      </c>
      <c r="N26" t="s">
        <v>4</v>
      </c>
      <c r="O26" t="s">
        <v>5</v>
      </c>
      <c r="P26" t="s">
        <v>6</v>
      </c>
      <c r="Q26" t="s">
        <v>7</v>
      </c>
      <c r="R26" t="s">
        <v>2</v>
      </c>
      <c r="S26" t="s">
        <v>0</v>
      </c>
      <c r="T26" t="s">
        <v>3</v>
      </c>
      <c r="U26" t="s">
        <v>4</v>
      </c>
      <c r="V26" t="s">
        <v>5</v>
      </c>
      <c r="W26" t="s">
        <v>6</v>
      </c>
      <c r="X26" t="s">
        <v>7</v>
      </c>
      <c r="Y26" t="s">
        <v>2</v>
      </c>
      <c r="Z26" t="s">
        <v>0</v>
      </c>
      <c r="AA26" t="s">
        <v>3</v>
      </c>
      <c r="AB26" t="s">
        <v>4</v>
      </c>
      <c r="AC26" t="s">
        <v>5</v>
      </c>
      <c r="AD26" t="s">
        <v>6</v>
      </c>
      <c r="AE26" t="s">
        <v>7</v>
      </c>
      <c r="AF26" t="s">
        <v>2</v>
      </c>
      <c r="AG26" t="s">
        <v>0</v>
      </c>
      <c r="AH26" s="18" t="s">
        <v>3</v>
      </c>
      <c r="AI26" s="18" t="s">
        <v>4</v>
      </c>
      <c r="AJ26" s="18" t="s">
        <v>5</v>
      </c>
      <c r="AK26" s="18" t="s">
        <v>6</v>
      </c>
      <c r="AL26" s="18" t="s">
        <v>7</v>
      </c>
      <c r="AM26" s="18" t="s">
        <v>2</v>
      </c>
      <c r="AN26" s="18" t="s">
        <v>0</v>
      </c>
      <c r="AO26" s="18" t="s">
        <v>3</v>
      </c>
      <c r="AP26" s="18" t="s">
        <v>4</v>
      </c>
      <c r="AQ26" s="18" t="s">
        <v>5</v>
      </c>
      <c r="AR26" s="18" t="s">
        <v>6</v>
      </c>
      <c r="AS26" s="18" t="s">
        <v>7</v>
      </c>
      <c r="AT26" s="18" t="s">
        <v>2</v>
      </c>
      <c r="AU26" s="18" t="s">
        <v>0</v>
      </c>
      <c r="AV26" s="18" t="s">
        <v>3</v>
      </c>
      <c r="AW26" s="18" t="s">
        <v>4</v>
      </c>
      <c r="AX26" s="18" t="s">
        <v>5</v>
      </c>
      <c r="AY26" s="18" t="s">
        <v>6</v>
      </c>
      <c r="AZ26" s="18" t="s">
        <v>7</v>
      </c>
      <c r="BA26" s="18" t="s">
        <v>2</v>
      </c>
      <c r="BB26" s="35" t="s">
        <v>54</v>
      </c>
      <c r="BC26" s="18" t="s">
        <v>3</v>
      </c>
      <c r="BD26" s="18" t="s">
        <v>4</v>
      </c>
      <c r="BE26" s="18" t="s">
        <v>5</v>
      </c>
      <c r="BF26" s="18" t="s">
        <v>6</v>
      </c>
      <c r="BG26" s="18" t="s">
        <v>7</v>
      </c>
      <c r="BH26" s="18" t="s">
        <v>2</v>
      </c>
      <c r="BI26" s="18" t="s">
        <v>0</v>
      </c>
      <c r="BJ26" s="18" t="s">
        <v>55</v>
      </c>
      <c r="BK26" t="s">
        <v>4</v>
      </c>
      <c r="BL26" t="s">
        <v>5</v>
      </c>
      <c r="BM26" t="s">
        <v>6</v>
      </c>
      <c r="BN26" t="s">
        <v>7</v>
      </c>
      <c r="BO26" t="s">
        <v>2</v>
      </c>
      <c r="BP26" t="s">
        <v>0</v>
      </c>
      <c r="BQ26" t="s">
        <v>3</v>
      </c>
      <c r="BR26" t="s">
        <v>4</v>
      </c>
      <c r="BS26" t="s">
        <v>5</v>
      </c>
      <c r="BT26" t="s">
        <v>6</v>
      </c>
      <c r="BU26" s="15" t="s">
        <v>35</v>
      </c>
      <c r="BV26" t="s">
        <v>2</v>
      </c>
      <c r="BW26" t="s">
        <v>0</v>
      </c>
      <c r="BX26" t="s">
        <v>3</v>
      </c>
      <c r="BY26" t="s">
        <v>4</v>
      </c>
      <c r="BZ26" t="s">
        <v>5</v>
      </c>
      <c r="CA26" t="s">
        <v>6</v>
      </c>
      <c r="CB26" t="s">
        <v>7</v>
      </c>
      <c r="CC26" t="s">
        <v>2</v>
      </c>
      <c r="CD26" t="s">
        <v>0</v>
      </c>
      <c r="CE26" t="s">
        <v>3</v>
      </c>
      <c r="CF26" t="s">
        <v>4</v>
      </c>
      <c r="CG26" t="s">
        <v>5</v>
      </c>
      <c r="CH26" t="s">
        <v>6</v>
      </c>
      <c r="CI26" t="s">
        <v>7</v>
      </c>
      <c r="CJ26" t="s">
        <v>2</v>
      </c>
      <c r="CK26" t="s">
        <v>0</v>
      </c>
      <c r="CL26" t="s">
        <v>3</v>
      </c>
      <c r="CM26" t="s">
        <v>56</v>
      </c>
      <c r="CN26" t="s">
        <v>57</v>
      </c>
      <c r="CO26" t="s">
        <v>58</v>
      </c>
      <c r="CP26" s="18" t="s">
        <v>0</v>
      </c>
      <c r="CQ26" s="18" t="s">
        <v>3</v>
      </c>
      <c r="CR26" s="18" t="s">
        <v>4</v>
      </c>
      <c r="CS26" s="18" t="s">
        <v>5</v>
      </c>
      <c r="CT26" s="18" t="s">
        <v>6</v>
      </c>
      <c r="CU26" s="18" t="s">
        <v>7</v>
      </c>
      <c r="CV26" s="18" t="s">
        <v>2</v>
      </c>
      <c r="CW26" s="18" t="s">
        <v>0</v>
      </c>
      <c r="CX26" s="18" t="s">
        <v>3</v>
      </c>
      <c r="CY26" s="18" t="s">
        <v>4</v>
      </c>
      <c r="CZ26" s="18" t="s">
        <v>5</v>
      </c>
      <c r="DA26" s="18" t="s">
        <v>6</v>
      </c>
      <c r="DB26" s="18" t="s">
        <v>7</v>
      </c>
      <c r="DC26" s="18" t="s">
        <v>2</v>
      </c>
      <c r="DD26" s="18" t="s">
        <v>0</v>
      </c>
      <c r="DE26" s="18" t="s">
        <v>3</v>
      </c>
      <c r="DF26" s="18" t="s">
        <v>4</v>
      </c>
      <c r="DG26" s="18" t="s">
        <v>5</v>
      </c>
      <c r="DH26" s="18" t="s">
        <v>6</v>
      </c>
      <c r="DI26" s="18" t="s">
        <v>7</v>
      </c>
      <c r="DJ26" s="18" t="s">
        <v>2</v>
      </c>
      <c r="DK26" s="18" t="s">
        <v>0</v>
      </c>
      <c r="DL26" s="18" t="s">
        <v>3</v>
      </c>
      <c r="DM26" s="18" t="s">
        <v>4</v>
      </c>
      <c r="DN26" s="18" t="s">
        <v>5</v>
      </c>
      <c r="DO26" s="18" t="s">
        <v>6</v>
      </c>
      <c r="DP26" s="18" t="s">
        <v>7</v>
      </c>
      <c r="DQ26" s="18" t="s">
        <v>2</v>
      </c>
      <c r="DR26" s="21" t="s">
        <v>54</v>
      </c>
      <c r="DS26" s="18" t="s">
        <v>3</v>
      </c>
      <c r="DT26" t="s">
        <v>141</v>
      </c>
      <c r="DU26" t="s">
        <v>5</v>
      </c>
      <c r="DV26" t="s">
        <v>6</v>
      </c>
      <c r="DW26" t="s">
        <v>7</v>
      </c>
      <c r="DX26" t="s">
        <v>2</v>
      </c>
      <c r="DY26" t="s">
        <v>0</v>
      </c>
      <c r="DZ26" t="s">
        <v>3</v>
      </c>
      <c r="EA26" t="s">
        <v>4</v>
      </c>
      <c r="EB26" t="s">
        <v>5</v>
      </c>
      <c r="EC26" t="s">
        <v>6</v>
      </c>
      <c r="ED26" t="s">
        <v>7</v>
      </c>
      <c r="EE26" t="s">
        <v>2</v>
      </c>
      <c r="EF26" t="s">
        <v>0</v>
      </c>
      <c r="EG26" t="s">
        <v>3</v>
      </c>
      <c r="EH26" t="s">
        <v>4</v>
      </c>
      <c r="EI26" t="s">
        <v>5</v>
      </c>
      <c r="EJ26" t="s">
        <v>6</v>
      </c>
      <c r="EK26" t="s">
        <v>7</v>
      </c>
      <c r="EL26" t="s">
        <v>2</v>
      </c>
      <c r="EM26" s="15" t="s">
        <v>54</v>
      </c>
      <c r="EN26" t="s">
        <v>3</v>
      </c>
      <c r="EO26" t="s">
        <v>4</v>
      </c>
      <c r="EP26" t="s">
        <v>5</v>
      </c>
      <c r="EQ26" t="s">
        <v>6</v>
      </c>
      <c r="ER26" t="s">
        <v>7</v>
      </c>
      <c r="ES26" t="s">
        <v>2</v>
      </c>
      <c r="ET26" t="s">
        <v>0</v>
      </c>
      <c r="EU26" t="s">
        <v>3</v>
      </c>
      <c r="EV26" t="s">
        <v>4</v>
      </c>
      <c r="EW26" t="s">
        <v>5</v>
      </c>
      <c r="EX26" t="s">
        <v>6</v>
      </c>
      <c r="EY26" s="18" t="s">
        <v>7</v>
      </c>
      <c r="EZ26" s="18" t="s">
        <v>2</v>
      </c>
      <c r="FA26" s="18" t="s">
        <v>0</v>
      </c>
      <c r="FB26" s="18" t="s">
        <v>3</v>
      </c>
      <c r="FC26" s="18" t="s">
        <v>4</v>
      </c>
      <c r="FD26" s="18" t="s">
        <v>5</v>
      </c>
      <c r="FE26" s="18" t="s">
        <v>6</v>
      </c>
      <c r="FF26" s="18" t="s">
        <v>7</v>
      </c>
      <c r="FG26" s="18" t="s">
        <v>2</v>
      </c>
      <c r="FH26" s="18" t="s">
        <v>0</v>
      </c>
      <c r="FI26" s="18" t="s">
        <v>3</v>
      </c>
      <c r="FJ26" s="18" t="s">
        <v>4</v>
      </c>
      <c r="FK26" s="18" t="s">
        <v>5</v>
      </c>
      <c r="FL26" s="18" t="s">
        <v>6</v>
      </c>
      <c r="FM26" s="18" t="s">
        <v>7</v>
      </c>
      <c r="FN26" s="18" t="s">
        <v>2</v>
      </c>
      <c r="FO26" s="18" t="s">
        <v>0</v>
      </c>
      <c r="FP26" s="18" t="s">
        <v>3</v>
      </c>
      <c r="FQ26" s="18" t="s">
        <v>4</v>
      </c>
      <c r="FR26" s="18" t="s">
        <v>5</v>
      </c>
      <c r="FS26" s="18" t="s">
        <v>6</v>
      </c>
      <c r="FT26" s="18" t="s">
        <v>7</v>
      </c>
      <c r="FU26" s="18" t="s">
        <v>2</v>
      </c>
      <c r="FV26" s="18" t="s">
        <v>0</v>
      </c>
      <c r="FW26" s="18" t="s">
        <v>3</v>
      </c>
      <c r="FX26" s="18" t="s">
        <v>4</v>
      </c>
      <c r="FY26" s="18" t="s">
        <v>5</v>
      </c>
      <c r="FZ26" s="18" t="s">
        <v>6</v>
      </c>
      <c r="GA26" s="21" t="s">
        <v>35</v>
      </c>
      <c r="GB26" s="18" t="s">
        <v>2</v>
      </c>
      <c r="GC26" t="s">
        <v>0</v>
      </c>
      <c r="GD26" t="s">
        <v>3</v>
      </c>
      <c r="GE26" t="s">
        <v>4</v>
      </c>
      <c r="GF26" t="s">
        <v>5</v>
      </c>
      <c r="GG26" t="s">
        <v>6</v>
      </c>
      <c r="GH26" t="s">
        <v>7</v>
      </c>
      <c r="GI26" t="s">
        <v>2</v>
      </c>
      <c r="GJ26" t="s">
        <v>0</v>
      </c>
      <c r="GK26" t="s">
        <v>3</v>
      </c>
      <c r="GL26" t="s">
        <v>4</v>
      </c>
      <c r="GM26" t="s">
        <v>5</v>
      </c>
      <c r="GN26" t="s">
        <v>6</v>
      </c>
      <c r="GO26" t="s">
        <v>7</v>
      </c>
      <c r="GP26" t="s">
        <v>2</v>
      </c>
      <c r="GQ26" t="s">
        <v>0</v>
      </c>
      <c r="GR26" t="s">
        <v>3</v>
      </c>
      <c r="GS26" t="s">
        <v>4</v>
      </c>
      <c r="GT26" t="s">
        <v>5</v>
      </c>
      <c r="GU26" t="s">
        <v>6</v>
      </c>
      <c r="GV26" t="s">
        <v>7</v>
      </c>
      <c r="GW26" t="s">
        <v>2</v>
      </c>
      <c r="GX26" t="s">
        <v>0</v>
      </c>
      <c r="GY26" t="s">
        <v>3</v>
      </c>
      <c r="GZ26" t="s">
        <v>4</v>
      </c>
      <c r="HA26" t="s">
        <v>5</v>
      </c>
      <c r="HB26" t="s">
        <v>6</v>
      </c>
      <c r="HC26" t="s">
        <v>7</v>
      </c>
      <c r="HD26" t="s">
        <v>2</v>
      </c>
      <c r="HE26" s="15" t="s">
        <v>54</v>
      </c>
      <c r="HF26" t="s">
        <v>3</v>
      </c>
      <c r="HG26" t="s">
        <v>56</v>
      </c>
      <c r="HH26" s="18" t="s">
        <v>5</v>
      </c>
      <c r="HI26" s="18" t="s">
        <v>6</v>
      </c>
      <c r="HJ26" s="18" t="s">
        <v>7</v>
      </c>
      <c r="HK26" s="18" t="s">
        <v>2</v>
      </c>
      <c r="HL26" s="18" t="s">
        <v>0</v>
      </c>
      <c r="HM26" s="18" t="s">
        <v>3</v>
      </c>
      <c r="HN26" s="18" t="s">
        <v>4</v>
      </c>
      <c r="HO26" s="18" t="s">
        <v>5</v>
      </c>
      <c r="HP26" s="18" t="s">
        <v>6</v>
      </c>
      <c r="HQ26" s="18" t="s">
        <v>7</v>
      </c>
      <c r="HR26" s="21" t="s">
        <v>34</v>
      </c>
      <c r="HS26" s="21" t="s">
        <v>54</v>
      </c>
      <c r="HT26" s="70" t="s">
        <v>55</v>
      </c>
      <c r="HU26" s="70" t="s">
        <v>56</v>
      </c>
      <c r="HV26" s="70" t="s">
        <v>57</v>
      </c>
      <c r="HW26" s="18" t="s">
        <v>6</v>
      </c>
      <c r="HX26" s="18" t="s">
        <v>7</v>
      </c>
      <c r="HY26" s="18" t="s">
        <v>2</v>
      </c>
      <c r="HZ26" s="18" t="s">
        <v>0</v>
      </c>
      <c r="IA26" s="18" t="s">
        <v>3</v>
      </c>
      <c r="IB26" s="18" t="s">
        <v>4</v>
      </c>
      <c r="IC26" s="18" t="s">
        <v>5</v>
      </c>
      <c r="ID26" s="18" t="s">
        <v>6</v>
      </c>
      <c r="IE26" s="18" t="s">
        <v>7</v>
      </c>
      <c r="IF26" s="18" t="s">
        <v>2</v>
      </c>
      <c r="IG26" s="18" t="s">
        <v>0</v>
      </c>
      <c r="IH26" s="18" t="s">
        <v>3</v>
      </c>
      <c r="II26" s="18" t="s">
        <v>4</v>
      </c>
      <c r="IJ26" s="18" t="s">
        <v>5</v>
      </c>
      <c r="IK26" s="18" t="s">
        <v>6</v>
      </c>
      <c r="IL26" s="18" t="s">
        <v>7</v>
      </c>
      <c r="IM26" t="s">
        <v>2</v>
      </c>
      <c r="IN26" t="s">
        <v>0</v>
      </c>
      <c r="IO26" t="s">
        <v>3</v>
      </c>
      <c r="IP26" t="s">
        <v>4</v>
      </c>
      <c r="IQ26" t="s">
        <v>5</v>
      </c>
      <c r="IR26" t="s">
        <v>6</v>
      </c>
      <c r="IS26" t="s">
        <v>7</v>
      </c>
      <c r="IT26" t="s">
        <v>2</v>
      </c>
      <c r="IU26" s="15" t="s">
        <v>54</v>
      </c>
      <c r="IV26" t="s">
        <v>3</v>
      </c>
      <c r="IW26" t="s">
        <v>4</v>
      </c>
      <c r="IX26" t="s">
        <v>5</v>
      </c>
      <c r="IY26" t="s">
        <v>6</v>
      </c>
      <c r="IZ26" t="s">
        <v>7</v>
      </c>
      <c r="JA26" t="s">
        <v>2</v>
      </c>
      <c r="JB26" t="s">
        <v>0</v>
      </c>
      <c r="JC26" t="s">
        <v>3</v>
      </c>
      <c r="JD26" t="s">
        <v>4</v>
      </c>
      <c r="JE26" t="s">
        <v>5</v>
      </c>
      <c r="JF26" t="s">
        <v>6</v>
      </c>
      <c r="JG26" t="s">
        <v>7</v>
      </c>
      <c r="JH26" t="s">
        <v>2</v>
      </c>
      <c r="JI26" t="s">
        <v>0</v>
      </c>
      <c r="JJ26" t="s">
        <v>3</v>
      </c>
      <c r="JK26" t="s">
        <v>4</v>
      </c>
      <c r="JL26" t="s">
        <v>5</v>
      </c>
      <c r="JM26" t="s">
        <v>6</v>
      </c>
      <c r="JN26" t="s">
        <v>7</v>
      </c>
      <c r="JO26" t="s">
        <v>2</v>
      </c>
      <c r="JP26" t="s">
        <v>0</v>
      </c>
      <c r="JQ26" s="18" t="s">
        <v>3</v>
      </c>
      <c r="JR26" s="18" t="s">
        <v>4</v>
      </c>
      <c r="JS26" s="18" t="s">
        <v>5</v>
      </c>
      <c r="JT26" s="18" t="s">
        <v>6</v>
      </c>
      <c r="JU26" s="18" t="s">
        <v>7</v>
      </c>
      <c r="JV26" s="18" t="s">
        <v>2</v>
      </c>
      <c r="JW26" s="18" t="s">
        <v>0</v>
      </c>
      <c r="JX26" s="18" t="s">
        <v>3</v>
      </c>
      <c r="JY26" s="18" t="s">
        <v>4</v>
      </c>
      <c r="JZ26" s="18" t="s">
        <v>5</v>
      </c>
      <c r="KA26" s="18" t="s">
        <v>6</v>
      </c>
      <c r="KB26" s="18" t="s">
        <v>7</v>
      </c>
      <c r="KC26" s="18" t="s">
        <v>2</v>
      </c>
      <c r="KD26" s="21" t="s">
        <v>54</v>
      </c>
      <c r="KE26" s="18" t="s">
        <v>3</v>
      </c>
      <c r="KF26" s="18" t="s">
        <v>4</v>
      </c>
      <c r="KG26" s="18" t="s">
        <v>5</v>
      </c>
      <c r="KH26" s="18" t="s">
        <v>6</v>
      </c>
      <c r="KI26" s="18" t="s">
        <v>7</v>
      </c>
      <c r="KJ26" s="18" t="s">
        <v>2</v>
      </c>
      <c r="KK26" s="18" t="s">
        <v>0</v>
      </c>
      <c r="KL26" s="18" t="s">
        <v>3</v>
      </c>
      <c r="KM26" s="18" t="s">
        <v>4</v>
      </c>
      <c r="KN26" s="18" t="s">
        <v>5</v>
      </c>
      <c r="KO26" s="18" t="s">
        <v>6</v>
      </c>
      <c r="KP26" s="18" t="s">
        <v>7</v>
      </c>
      <c r="KQ26" s="18" t="s">
        <v>2</v>
      </c>
      <c r="KR26" s="18" t="s">
        <v>0</v>
      </c>
      <c r="KS26" s="18" t="s">
        <v>3</v>
      </c>
      <c r="KT26" s="18" t="s">
        <v>4</v>
      </c>
      <c r="KU26" s="18" t="s">
        <v>5</v>
      </c>
      <c r="KV26" t="s">
        <v>6</v>
      </c>
      <c r="KW26" t="s">
        <v>7</v>
      </c>
      <c r="KX26" t="s">
        <v>2</v>
      </c>
      <c r="KY26" t="s">
        <v>0</v>
      </c>
      <c r="KZ26" t="s">
        <v>3</v>
      </c>
      <c r="LA26" t="s">
        <v>4</v>
      </c>
      <c r="LB26" t="s">
        <v>5</v>
      </c>
      <c r="LC26" t="s">
        <v>6</v>
      </c>
      <c r="LD26" t="s">
        <v>7</v>
      </c>
      <c r="LE26" t="s">
        <v>2</v>
      </c>
      <c r="LF26" t="s">
        <v>0</v>
      </c>
      <c r="LG26" t="s">
        <v>3</v>
      </c>
      <c r="LH26" t="s">
        <v>4</v>
      </c>
      <c r="LI26" t="s">
        <v>5</v>
      </c>
      <c r="LJ26" t="s">
        <v>6</v>
      </c>
      <c r="LK26" t="s">
        <v>7</v>
      </c>
      <c r="LL26" t="s">
        <v>2</v>
      </c>
      <c r="LM26" t="s">
        <v>0</v>
      </c>
      <c r="LN26" t="s">
        <v>3</v>
      </c>
      <c r="LO26" t="s">
        <v>4</v>
      </c>
      <c r="LP26" t="s">
        <v>5</v>
      </c>
      <c r="LQ26" t="s">
        <v>6</v>
      </c>
      <c r="LR26" s="15" t="s">
        <v>35</v>
      </c>
      <c r="LS26" t="s">
        <v>2</v>
      </c>
      <c r="LT26" t="s">
        <v>0</v>
      </c>
      <c r="LU26" t="s">
        <v>3</v>
      </c>
      <c r="LV26" t="s">
        <v>4</v>
      </c>
      <c r="LW26" t="s">
        <v>5</v>
      </c>
      <c r="LX26" s="1" t="s">
        <v>58</v>
      </c>
      <c r="LY26" s="1" t="s">
        <v>60</v>
      </c>
      <c r="LZ26" s="18" t="s">
        <v>2</v>
      </c>
      <c r="MA26" s="18" t="s">
        <v>0</v>
      </c>
      <c r="MB26" s="18" t="s">
        <v>3</v>
      </c>
      <c r="MC26" s="18" t="s">
        <v>4</v>
      </c>
      <c r="MD26" s="18" t="s">
        <v>5</v>
      </c>
      <c r="ME26" s="18" t="s">
        <v>6</v>
      </c>
      <c r="MF26" s="18" t="s">
        <v>7</v>
      </c>
      <c r="MG26" s="18" t="s">
        <v>2</v>
      </c>
      <c r="MH26" s="18" t="s">
        <v>0</v>
      </c>
      <c r="MI26" s="18" t="s">
        <v>3</v>
      </c>
      <c r="MJ26" s="18" t="s">
        <v>4</v>
      </c>
      <c r="MK26" s="18" t="s">
        <v>5</v>
      </c>
      <c r="ML26" s="18" t="s">
        <v>6</v>
      </c>
      <c r="MM26" s="18" t="s">
        <v>7</v>
      </c>
      <c r="MN26" s="18" t="s">
        <v>2</v>
      </c>
      <c r="MO26" s="18" t="s">
        <v>0</v>
      </c>
      <c r="MP26" s="18" t="s">
        <v>3</v>
      </c>
      <c r="MQ26" s="18" t="s">
        <v>4</v>
      </c>
      <c r="MR26" s="18" t="s">
        <v>5</v>
      </c>
      <c r="MS26" s="18" t="s">
        <v>6</v>
      </c>
      <c r="MT26" s="18" t="s">
        <v>7</v>
      </c>
      <c r="MU26" s="18" t="s">
        <v>2</v>
      </c>
      <c r="MV26" s="18" t="s">
        <v>0</v>
      </c>
      <c r="MW26" s="18" t="s">
        <v>3</v>
      </c>
      <c r="MX26" s="18" t="s">
        <v>4</v>
      </c>
      <c r="MY26" s="18" t="s">
        <v>5</v>
      </c>
      <c r="MZ26" s="18" t="s">
        <v>6</v>
      </c>
      <c r="NA26" s="18" t="s">
        <v>7</v>
      </c>
      <c r="NB26" s="70" t="s">
        <v>2</v>
      </c>
      <c r="NC26" s="70" t="s">
        <v>54</v>
      </c>
      <c r="ND26" s="71" t="s">
        <v>55</v>
      </c>
      <c r="NE26" s="70" t="s">
        <v>56</v>
      </c>
      <c r="NF26" s="70" t="s">
        <v>57</v>
      </c>
      <c r="NG26" s="70" t="s">
        <v>58</v>
      </c>
      <c r="NH26" s="18" t="s">
        <v>7</v>
      </c>
      <c r="NI26" s="18" t="s">
        <v>2</v>
      </c>
      <c r="NJ26" s="18" t="s">
        <v>0</v>
      </c>
      <c r="NK26" s="18" t="s">
        <v>3</v>
      </c>
      <c r="NL26" s="18" t="s">
        <v>4</v>
      </c>
      <c r="NM26" s="18" t="s">
        <v>5</v>
      </c>
      <c r="NN26" s="18" t="s">
        <v>6</v>
      </c>
      <c r="NO26" s="18" t="s">
        <v>7</v>
      </c>
      <c r="NP26" s="18" t="s">
        <v>2</v>
      </c>
      <c r="NQ26" s="35" t="s">
        <v>54</v>
      </c>
      <c r="NR26" s="18" t="s">
        <v>3</v>
      </c>
      <c r="NS26" s="18" t="s">
        <v>4</v>
      </c>
      <c r="NT26" s="18" t="s">
        <v>5</v>
      </c>
      <c r="NU26" s="18" t="s">
        <v>6</v>
      </c>
      <c r="NV26" s="18" t="s">
        <v>7</v>
      </c>
      <c r="NW26" s="18" t="s">
        <v>2</v>
      </c>
      <c r="NX26" s="18" t="s">
        <v>0</v>
      </c>
      <c r="NY26" s="18" t="s">
        <v>3</v>
      </c>
      <c r="NZ26" s="18" t="s">
        <v>4</v>
      </c>
      <c r="OA26" s="18" t="s">
        <v>5</v>
      </c>
      <c r="OB26" s="18" t="s">
        <v>6</v>
      </c>
      <c r="OC26" s="18" t="s">
        <v>7</v>
      </c>
      <c r="OD26" s="18" t="s">
        <v>2</v>
      </c>
      <c r="OE26" s="18" t="s">
        <v>0</v>
      </c>
      <c r="OF26" s="18" t="s">
        <v>3</v>
      </c>
      <c r="OG26" s="18" t="s">
        <v>4</v>
      </c>
      <c r="OH26" s="18" t="s">
        <v>5</v>
      </c>
      <c r="OI26" s="18" t="s">
        <v>6</v>
      </c>
      <c r="OJ26" s="15" t="s">
        <v>35</v>
      </c>
      <c r="OK26" t="s">
        <v>2</v>
      </c>
      <c r="OL26" t="s">
        <v>0</v>
      </c>
      <c r="OM26" t="s">
        <v>3</v>
      </c>
      <c r="ON26" t="s">
        <v>4</v>
      </c>
      <c r="OO26" t="s">
        <v>5</v>
      </c>
      <c r="OP26" t="s">
        <v>6</v>
      </c>
      <c r="OQ26" t="s">
        <v>7</v>
      </c>
      <c r="OR26" t="s">
        <v>2</v>
      </c>
      <c r="OS26" s="15" t="s">
        <v>54</v>
      </c>
      <c r="OT26" t="s">
        <v>3</v>
      </c>
      <c r="OU26" t="s">
        <v>4</v>
      </c>
      <c r="OV26" t="s">
        <v>5</v>
      </c>
      <c r="OW26" t="s">
        <v>6</v>
      </c>
      <c r="OX26" t="s">
        <v>7</v>
      </c>
      <c r="OY26" t="s">
        <v>2</v>
      </c>
      <c r="OZ26" t="s">
        <v>0</v>
      </c>
      <c r="PA26" t="s">
        <v>3</v>
      </c>
      <c r="PB26" t="s">
        <v>4</v>
      </c>
      <c r="PC26" t="s">
        <v>5</v>
      </c>
      <c r="PD26" t="s">
        <v>6</v>
      </c>
      <c r="PE26" t="s">
        <v>7</v>
      </c>
      <c r="PF26" t="s">
        <v>2</v>
      </c>
      <c r="PG26" t="s">
        <v>0</v>
      </c>
      <c r="PH26" t="s">
        <v>3</v>
      </c>
      <c r="PI26" t="s">
        <v>4</v>
      </c>
      <c r="PJ26" t="s">
        <v>5</v>
      </c>
      <c r="PK26" t="s">
        <v>6</v>
      </c>
      <c r="PM26" s="21" t="s">
        <v>35</v>
      </c>
      <c r="PN26" s="18" t="s">
        <v>2</v>
      </c>
      <c r="PO26" s="18" t="s">
        <v>0</v>
      </c>
      <c r="PP26" s="18" t="s">
        <v>3</v>
      </c>
      <c r="PQ26" s="18" t="s">
        <v>4</v>
      </c>
      <c r="PR26" s="18" t="s">
        <v>5</v>
      </c>
      <c r="PS26" s="18" t="s">
        <v>6</v>
      </c>
      <c r="PT26" s="18" t="s">
        <v>7</v>
      </c>
      <c r="PU26" s="18" t="s">
        <v>2</v>
      </c>
      <c r="PV26" s="21" t="s">
        <v>54</v>
      </c>
      <c r="PW26" s="18" t="s">
        <v>3</v>
      </c>
      <c r="PX26" s="18" t="s">
        <v>4</v>
      </c>
      <c r="PY26" s="18" t="s">
        <v>5</v>
      </c>
      <c r="PZ26" s="18" t="s">
        <v>6</v>
      </c>
      <c r="QA26" s="18" t="s">
        <v>7</v>
      </c>
      <c r="QB26" s="18" t="s">
        <v>2</v>
      </c>
      <c r="QC26" s="18" t="s">
        <v>0</v>
      </c>
      <c r="QD26" s="18" t="s">
        <v>3</v>
      </c>
      <c r="QE26" s="18" t="s">
        <v>4</v>
      </c>
      <c r="QF26" s="18" t="s">
        <v>5</v>
      </c>
      <c r="QG26" s="18" t="s">
        <v>6</v>
      </c>
      <c r="QH26" s="18" t="s">
        <v>7</v>
      </c>
      <c r="QI26" s="18" t="s">
        <v>2</v>
      </c>
      <c r="QJ26" s="18" t="s">
        <v>0</v>
      </c>
      <c r="QK26" s="18" t="s">
        <v>3</v>
      </c>
      <c r="QL26" s="18" t="s">
        <v>4</v>
      </c>
      <c r="QM26" s="18" t="s">
        <v>5</v>
      </c>
      <c r="QN26" s="18" t="s">
        <v>6</v>
      </c>
      <c r="QO26" s="18" t="s">
        <v>60</v>
      </c>
      <c r="QP26" s="18" t="s">
        <v>34</v>
      </c>
      <c r="QQ26" s="18" t="s">
        <v>54</v>
      </c>
      <c r="QS26" s="181" t="s">
        <v>131</v>
      </c>
      <c r="QT26" s="16">
        <v>22</v>
      </c>
      <c r="QU26" s="178">
        <v>46813</v>
      </c>
      <c r="QV26" s="180">
        <f>QU26+31</f>
        <v>46844</v>
      </c>
      <c r="QW26" s="178">
        <f>QV26+30</f>
        <v>46874</v>
      </c>
      <c r="QX26" s="180">
        <f t="shared" si="3"/>
        <v>46905</v>
      </c>
      <c r="QY26" s="178">
        <f>QX26+30</f>
        <v>46935</v>
      </c>
      <c r="QZ26" s="180">
        <f t="shared" si="3"/>
        <v>46966</v>
      </c>
      <c r="RA26" s="178">
        <f t="shared" si="3"/>
        <v>46997</v>
      </c>
      <c r="RB26" s="180">
        <f>RA26+30</f>
        <v>47027</v>
      </c>
      <c r="RC26" s="178">
        <f t="shared" si="3"/>
        <v>47058</v>
      </c>
      <c r="RD26" s="180">
        <f>RC26+30</f>
        <v>47088</v>
      </c>
      <c r="RE26" s="178">
        <f t="shared" si="3"/>
        <v>47119</v>
      </c>
      <c r="RF26" s="180">
        <f t="shared" si="3"/>
        <v>47150</v>
      </c>
      <c r="RG26" s="180">
        <f t="shared" ref="RG26:SH26" si="23">1+RF26</f>
        <v>47151</v>
      </c>
      <c r="RH26" s="180">
        <f t="shared" si="23"/>
        <v>47152</v>
      </c>
      <c r="RI26" s="180">
        <f t="shared" si="23"/>
        <v>47153</v>
      </c>
      <c r="RJ26" s="180">
        <f t="shared" si="23"/>
        <v>47154</v>
      </c>
      <c r="RK26" s="180">
        <f t="shared" si="23"/>
        <v>47155</v>
      </c>
      <c r="RL26" s="180">
        <f t="shared" si="23"/>
        <v>47156</v>
      </c>
      <c r="RM26" s="180">
        <f t="shared" si="23"/>
        <v>47157</v>
      </c>
      <c r="RN26" s="180">
        <f t="shared" si="23"/>
        <v>47158</v>
      </c>
      <c r="RO26" s="180">
        <f t="shared" si="23"/>
        <v>47159</v>
      </c>
      <c r="RP26" s="180">
        <f t="shared" si="23"/>
        <v>47160</v>
      </c>
      <c r="RQ26" s="180">
        <f t="shared" si="23"/>
        <v>47161</v>
      </c>
      <c r="RR26" s="180">
        <f t="shared" si="23"/>
        <v>47162</v>
      </c>
      <c r="RS26" s="180">
        <f t="shared" si="23"/>
        <v>47163</v>
      </c>
      <c r="RT26" s="180">
        <f t="shared" si="23"/>
        <v>47164</v>
      </c>
      <c r="RU26" s="180">
        <f t="shared" si="23"/>
        <v>47165</v>
      </c>
      <c r="RV26" s="180">
        <f t="shared" si="23"/>
        <v>47166</v>
      </c>
      <c r="RW26" s="180">
        <f t="shared" si="23"/>
        <v>47167</v>
      </c>
      <c r="RX26" s="180">
        <f t="shared" si="23"/>
        <v>47168</v>
      </c>
      <c r="RY26" s="180">
        <f t="shared" si="23"/>
        <v>47169</v>
      </c>
      <c r="RZ26" s="180">
        <f t="shared" si="23"/>
        <v>47170</v>
      </c>
      <c r="SA26" s="180">
        <f t="shared" si="23"/>
        <v>47171</v>
      </c>
      <c r="SB26" s="180">
        <f t="shared" si="23"/>
        <v>47172</v>
      </c>
      <c r="SC26" s="180">
        <f t="shared" si="23"/>
        <v>47173</v>
      </c>
      <c r="SD26" s="180">
        <f t="shared" si="23"/>
        <v>47174</v>
      </c>
      <c r="SE26" s="180">
        <f t="shared" si="23"/>
        <v>47175</v>
      </c>
      <c r="SF26" s="180">
        <f t="shared" si="23"/>
        <v>47176</v>
      </c>
      <c r="SG26" s="180">
        <f t="shared" si="23"/>
        <v>47177</v>
      </c>
      <c r="SH26" s="180">
        <f t="shared" si="23"/>
        <v>47178</v>
      </c>
      <c r="SI26" s="178">
        <f t="shared" ref="SI26" si="24">IF(TEXT(SH26,"mm")="03",SH26,SH26+1)</f>
        <v>47178</v>
      </c>
    </row>
    <row r="27" spans="1:503">
      <c r="A27" s="17">
        <v>2029</v>
      </c>
      <c r="B27" s="16">
        <v>23</v>
      </c>
      <c r="QS27" s="181"/>
      <c r="QT27" s="16">
        <v>23</v>
      </c>
      <c r="QU27" s="18"/>
      <c r="QV27" s="74"/>
      <c r="QW27" s="18"/>
      <c r="QX27" s="74"/>
      <c r="QY27" s="18"/>
      <c r="QZ27" s="74"/>
      <c r="RA27" s="18"/>
      <c r="RB27" s="74"/>
      <c r="RC27" s="18"/>
      <c r="RD27" s="74"/>
      <c r="RE27" s="18"/>
      <c r="RF27" s="74">
        <v>1</v>
      </c>
      <c r="RG27" s="74">
        <v>2</v>
      </c>
      <c r="RH27" s="74">
        <v>3</v>
      </c>
      <c r="RI27" s="74">
        <v>4</v>
      </c>
      <c r="RJ27" s="74">
        <v>5</v>
      </c>
      <c r="RK27" s="74">
        <v>6</v>
      </c>
      <c r="RL27" s="74">
        <v>7</v>
      </c>
      <c r="RM27" s="74">
        <v>8</v>
      </c>
      <c r="RN27" s="74">
        <v>9</v>
      </c>
      <c r="RO27" s="74">
        <v>10</v>
      </c>
      <c r="RP27" s="74">
        <v>11</v>
      </c>
      <c r="RQ27" s="74">
        <v>12</v>
      </c>
      <c r="RR27" s="74">
        <v>13</v>
      </c>
      <c r="RS27" s="74">
        <v>14</v>
      </c>
      <c r="RT27" s="74">
        <v>15</v>
      </c>
      <c r="RU27" s="74">
        <v>16</v>
      </c>
      <c r="RV27" s="74">
        <v>17</v>
      </c>
      <c r="RW27" s="74">
        <v>18</v>
      </c>
      <c r="RX27" s="74">
        <v>19</v>
      </c>
      <c r="RY27" s="74">
        <v>20</v>
      </c>
      <c r="RZ27" s="74">
        <v>21</v>
      </c>
      <c r="SA27" s="74">
        <v>22</v>
      </c>
      <c r="SB27" s="74">
        <v>23</v>
      </c>
      <c r="SC27" s="74">
        <v>24</v>
      </c>
      <c r="SD27" s="74">
        <v>25</v>
      </c>
      <c r="SE27" s="74">
        <v>26</v>
      </c>
      <c r="SF27" s="74">
        <v>27</v>
      </c>
      <c r="SG27" s="74">
        <v>28</v>
      </c>
      <c r="SH27" s="74">
        <v>0</v>
      </c>
      <c r="SI27" s="18"/>
    </row>
    <row r="28" spans="1:503">
      <c r="A28" s="17"/>
      <c r="B28" s="16">
        <v>24</v>
      </c>
      <c r="QS28" s="181" t="s">
        <v>132</v>
      </c>
      <c r="QT28" s="16">
        <v>24</v>
      </c>
      <c r="QU28" s="180">
        <v>47178</v>
      </c>
      <c r="QV28" s="179">
        <f>QU28+31</f>
        <v>47209</v>
      </c>
      <c r="QW28" s="180">
        <f>QV28+30</f>
        <v>47239</v>
      </c>
      <c r="QX28" s="179">
        <f t="shared" si="3"/>
        <v>47270</v>
      </c>
      <c r="QY28" s="180">
        <f>QX28+30</f>
        <v>47300</v>
      </c>
      <c r="QZ28" s="179">
        <f t="shared" si="3"/>
        <v>47331</v>
      </c>
      <c r="RA28" s="180">
        <f t="shared" si="3"/>
        <v>47362</v>
      </c>
      <c r="RB28" s="179">
        <f>RA28+30</f>
        <v>47392</v>
      </c>
      <c r="RC28" s="180">
        <f t="shared" si="3"/>
        <v>47423</v>
      </c>
      <c r="RD28" s="179">
        <f>RC28+30</f>
        <v>47453</v>
      </c>
      <c r="RE28" s="180">
        <f t="shared" si="3"/>
        <v>47484</v>
      </c>
      <c r="RF28" s="179">
        <f t="shared" si="3"/>
        <v>47515</v>
      </c>
      <c r="RG28" s="179">
        <f t="shared" ref="RG28:SH28" si="25">1+RF28</f>
        <v>47516</v>
      </c>
      <c r="RH28" s="179">
        <f t="shared" si="25"/>
        <v>47517</v>
      </c>
      <c r="RI28" s="179">
        <f t="shared" si="25"/>
        <v>47518</v>
      </c>
      <c r="RJ28" s="179">
        <f t="shared" si="25"/>
        <v>47519</v>
      </c>
      <c r="RK28" s="179">
        <f t="shared" si="25"/>
        <v>47520</v>
      </c>
      <c r="RL28" s="179">
        <f t="shared" si="25"/>
        <v>47521</v>
      </c>
      <c r="RM28" s="179">
        <f t="shared" si="25"/>
        <v>47522</v>
      </c>
      <c r="RN28" s="179">
        <f t="shared" si="25"/>
        <v>47523</v>
      </c>
      <c r="RO28" s="179">
        <f t="shared" si="25"/>
        <v>47524</v>
      </c>
      <c r="RP28" s="179">
        <f t="shared" si="25"/>
        <v>47525</v>
      </c>
      <c r="RQ28" s="179">
        <f t="shared" si="25"/>
        <v>47526</v>
      </c>
      <c r="RR28" s="179">
        <f t="shared" si="25"/>
        <v>47527</v>
      </c>
      <c r="RS28" s="179">
        <f t="shared" si="25"/>
        <v>47528</v>
      </c>
      <c r="RT28" s="179">
        <f t="shared" si="25"/>
        <v>47529</v>
      </c>
      <c r="RU28" s="179">
        <f t="shared" si="25"/>
        <v>47530</v>
      </c>
      <c r="RV28" s="179">
        <f t="shared" si="25"/>
        <v>47531</v>
      </c>
      <c r="RW28" s="179">
        <f t="shared" si="25"/>
        <v>47532</v>
      </c>
      <c r="RX28" s="179">
        <f t="shared" si="25"/>
        <v>47533</v>
      </c>
      <c r="RY28" s="179">
        <f t="shared" si="25"/>
        <v>47534</v>
      </c>
      <c r="RZ28" s="179">
        <f t="shared" si="25"/>
        <v>47535</v>
      </c>
      <c r="SA28" s="179">
        <f t="shared" si="25"/>
        <v>47536</v>
      </c>
      <c r="SB28" s="179">
        <f t="shared" si="25"/>
        <v>47537</v>
      </c>
      <c r="SC28" s="179">
        <f t="shared" si="25"/>
        <v>47538</v>
      </c>
      <c r="SD28" s="179">
        <f t="shared" si="25"/>
        <v>47539</v>
      </c>
      <c r="SE28" s="179">
        <f t="shared" si="25"/>
        <v>47540</v>
      </c>
      <c r="SF28" s="179">
        <f t="shared" si="25"/>
        <v>47541</v>
      </c>
      <c r="SG28" s="179">
        <f t="shared" si="25"/>
        <v>47542</v>
      </c>
      <c r="SH28" s="179">
        <f t="shared" si="25"/>
        <v>47543</v>
      </c>
      <c r="SI28" s="180">
        <f t="shared" ref="SI28" si="26">IF(TEXT(SH28,"mm")="03",SH28,SH28+1)</f>
        <v>47543</v>
      </c>
    </row>
    <row r="29" spans="1:503">
      <c r="A29" s="17">
        <v>2030</v>
      </c>
      <c r="B29" s="16">
        <v>25</v>
      </c>
      <c r="QS29" s="181"/>
      <c r="QT29" s="16">
        <v>25</v>
      </c>
      <c r="QV29" s="18"/>
      <c r="QX29" s="18"/>
      <c r="QZ29" s="18"/>
      <c r="RB29" s="18"/>
      <c r="RD29" s="18"/>
      <c r="RF29" s="18">
        <v>1</v>
      </c>
      <c r="RG29" s="18">
        <v>2</v>
      </c>
      <c r="RH29" s="18">
        <v>3</v>
      </c>
      <c r="RI29" s="18">
        <v>4</v>
      </c>
      <c r="RJ29" s="18">
        <v>5</v>
      </c>
      <c r="RK29" s="18">
        <v>6</v>
      </c>
      <c r="RL29" s="18">
        <v>7</v>
      </c>
      <c r="RM29" s="18">
        <v>8</v>
      </c>
      <c r="RN29" s="18">
        <v>9</v>
      </c>
      <c r="RO29" s="18">
        <v>10</v>
      </c>
      <c r="RP29" s="18">
        <v>11</v>
      </c>
      <c r="RQ29" s="18">
        <v>12</v>
      </c>
      <c r="RR29" s="18">
        <v>13</v>
      </c>
      <c r="RS29" s="18">
        <v>14</v>
      </c>
      <c r="RT29" s="18">
        <v>15</v>
      </c>
      <c r="RU29" s="18">
        <v>16</v>
      </c>
      <c r="RV29" s="18">
        <v>17</v>
      </c>
      <c r="RW29" s="18">
        <v>18</v>
      </c>
      <c r="RX29" s="18">
        <v>19</v>
      </c>
      <c r="RY29" s="18">
        <v>20</v>
      </c>
      <c r="RZ29" s="18">
        <v>21</v>
      </c>
      <c r="SA29" s="18">
        <v>22</v>
      </c>
      <c r="SB29" s="18">
        <v>23</v>
      </c>
      <c r="SC29" s="18">
        <v>24</v>
      </c>
      <c r="SD29" s="18">
        <v>25</v>
      </c>
      <c r="SE29" s="18">
        <v>26</v>
      </c>
      <c r="SF29" s="18">
        <v>27</v>
      </c>
      <c r="SG29" s="18">
        <v>28</v>
      </c>
      <c r="SH29" s="18">
        <v>0</v>
      </c>
    </row>
    <row r="30" spans="1:503">
      <c r="A30" s="17"/>
      <c r="B30" s="16">
        <v>26</v>
      </c>
      <c r="QS30" s="181" t="s">
        <v>133</v>
      </c>
      <c r="QT30" s="16">
        <v>26</v>
      </c>
      <c r="QU30" s="178">
        <v>47543</v>
      </c>
      <c r="QV30" s="180">
        <f>QU30+31</f>
        <v>47574</v>
      </c>
      <c r="QW30" s="178">
        <f>QV30+30</f>
        <v>47604</v>
      </c>
      <c r="QX30" s="180">
        <f t="shared" si="3"/>
        <v>47635</v>
      </c>
      <c r="QY30" s="178">
        <f>QX30+30</f>
        <v>47665</v>
      </c>
      <c r="QZ30" s="180">
        <f t="shared" si="3"/>
        <v>47696</v>
      </c>
      <c r="RA30" s="178">
        <f t="shared" si="3"/>
        <v>47727</v>
      </c>
      <c r="RB30" s="180">
        <f>RA30+30</f>
        <v>47757</v>
      </c>
      <c r="RC30" s="178">
        <f t="shared" si="3"/>
        <v>47788</v>
      </c>
      <c r="RD30" s="180">
        <f>RC30+30</f>
        <v>47818</v>
      </c>
      <c r="RE30" s="178">
        <f t="shared" si="3"/>
        <v>47849</v>
      </c>
      <c r="RF30" s="180">
        <f t="shared" si="3"/>
        <v>47880</v>
      </c>
      <c r="RG30" s="180">
        <f t="shared" ref="RG30:SH30" si="27">1+RF30</f>
        <v>47881</v>
      </c>
      <c r="RH30" s="180">
        <f t="shared" si="27"/>
        <v>47882</v>
      </c>
      <c r="RI30" s="180">
        <f t="shared" si="27"/>
        <v>47883</v>
      </c>
      <c r="RJ30" s="180">
        <f t="shared" si="27"/>
        <v>47884</v>
      </c>
      <c r="RK30" s="180">
        <f t="shared" si="27"/>
        <v>47885</v>
      </c>
      <c r="RL30" s="180">
        <f t="shared" si="27"/>
        <v>47886</v>
      </c>
      <c r="RM30" s="180">
        <f t="shared" si="27"/>
        <v>47887</v>
      </c>
      <c r="RN30" s="180">
        <f t="shared" si="27"/>
        <v>47888</v>
      </c>
      <c r="RO30" s="180">
        <f t="shared" si="27"/>
        <v>47889</v>
      </c>
      <c r="RP30" s="180">
        <f t="shared" si="27"/>
        <v>47890</v>
      </c>
      <c r="RQ30" s="180">
        <f t="shared" si="27"/>
        <v>47891</v>
      </c>
      <c r="RR30" s="180">
        <f t="shared" si="27"/>
        <v>47892</v>
      </c>
      <c r="RS30" s="180">
        <f t="shared" si="27"/>
        <v>47893</v>
      </c>
      <c r="RT30" s="180">
        <f t="shared" si="27"/>
        <v>47894</v>
      </c>
      <c r="RU30" s="180">
        <f t="shared" si="27"/>
        <v>47895</v>
      </c>
      <c r="RV30" s="180">
        <f t="shared" si="27"/>
        <v>47896</v>
      </c>
      <c r="RW30" s="180">
        <f t="shared" si="27"/>
        <v>47897</v>
      </c>
      <c r="RX30" s="180">
        <f t="shared" si="27"/>
        <v>47898</v>
      </c>
      <c r="RY30" s="180">
        <f t="shared" si="27"/>
        <v>47899</v>
      </c>
      <c r="RZ30" s="180">
        <f t="shared" si="27"/>
        <v>47900</v>
      </c>
      <c r="SA30" s="180">
        <f t="shared" si="27"/>
        <v>47901</v>
      </c>
      <c r="SB30" s="180">
        <f t="shared" si="27"/>
        <v>47902</v>
      </c>
      <c r="SC30" s="180">
        <f t="shared" si="27"/>
        <v>47903</v>
      </c>
      <c r="SD30" s="180">
        <f t="shared" si="27"/>
        <v>47904</v>
      </c>
      <c r="SE30" s="180">
        <f t="shared" si="27"/>
        <v>47905</v>
      </c>
      <c r="SF30" s="180">
        <f t="shared" si="27"/>
        <v>47906</v>
      </c>
      <c r="SG30" s="180">
        <f t="shared" si="27"/>
        <v>47907</v>
      </c>
      <c r="SH30" s="180">
        <f t="shared" si="27"/>
        <v>47908</v>
      </c>
      <c r="SI30" s="178">
        <f t="shared" ref="SI30" si="28">IF(TEXT(SH30,"mm")="03",SH30,SH30+1)</f>
        <v>47908</v>
      </c>
    </row>
    <row r="31" spans="1:503">
      <c r="A31" s="17">
        <v>2031</v>
      </c>
      <c r="B31" s="16">
        <v>27</v>
      </c>
      <c r="QS31" s="181"/>
      <c r="QT31" s="16">
        <v>27</v>
      </c>
      <c r="QU31" s="18"/>
      <c r="QV31" s="74"/>
      <c r="QW31" s="18"/>
      <c r="QX31" s="74"/>
      <c r="QY31" s="18"/>
      <c r="QZ31" s="74"/>
      <c r="RA31" s="18"/>
      <c r="RB31" s="74"/>
      <c r="RC31" s="18"/>
      <c r="RD31" s="74"/>
      <c r="RE31" s="18"/>
      <c r="RF31" s="74">
        <v>1</v>
      </c>
      <c r="RG31" s="74">
        <v>2</v>
      </c>
      <c r="RH31" s="74">
        <v>3</v>
      </c>
      <c r="RI31" s="74">
        <v>4</v>
      </c>
      <c r="RJ31" s="74">
        <v>5</v>
      </c>
      <c r="RK31" s="74">
        <v>6</v>
      </c>
      <c r="RL31" s="74">
        <v>7</v>
      </c>
      <c r="RM31" s="74">
        <v>8</v>
      </c>
      <c r="RN31" s="74">
        <v>9</v>
      </c>
      <c r="RO31" s="74">
        <v>10</v>
      </c>
      <c r="RP31" s="74">
        <v>11</v>
      </c>
      <c r="RQ31" s="74">
        <v>12</v>
      </c>
      <c r="RR31" s="74">
        <v>13</v>
      </c>
      <c r="RS31" s="74">
        <v>14</v>
      </c>
      <c r="RT31" s="74">
        <v>15</v>
      </c>
      <c r="RU31" s="74">
        <v>16</v>
      </c>
      <c r="RV31" s="74">
        <v>17</v>
      </c>
      <c r="RW31" s="74">
        <v>18</v>
      </c>
      <c r="RX31" s="74">
        <v>19</v>
      </c>
      <c r="RY31" s="74">
        <v>20</v>
      </c>
      <c r="RZ31" s="74">
        <v>21</v>
      </c>
      <c r="SA31" s="74">
        <v>22</v>
      </c>
      <c r="SB31" s="74">
        <v>23</v>
      </c>
      <c r="SC31" s="74">
        <v>24</v>
      </c>
      <c r="SD31" s="74">
        <v>25</v>
      </c>
      <c r="SE31" s="74">
        <v>26</v>
      </c>
      <c r="SF31" s="74">
        <v>27</v>
      </c>
      <c r="SG31" s="74">
        <v>28</v>
      </c>
      <c r="SH31" s="74">
        <v>0</v>
      </c>
      <c r="SI31" s="18"/>
    </row>
    <row r="32" spans="1:503">
      <c r="A32" s="17"/>
      <c r="B32" s="16">
        <v>28</v>
      </c>
      <c r="QS32" s="181" t="s">
        <v>134</v>
      </c>
      <c r="QT32" s="16">
        <v>28</v>
      </c>
      <c r="QU32" s="180">
        <v>47908</v>
      </c>
      <c r="QV32" s="179">
        <f>QU32+31</f>
        <v>47939</v>
      </c>
      <c r="QW32" s="180">
        <f>QV32+30</f>
        <v>47969</v>
      </c>
      <c r="QX32" s="179">
        <f t="shared" si="3"/>
        <v>48000</v>
      </c>
      <c r="QY32" s="180">
        <f>QX32+30</f>
        <v>48030</v>
      </c>
      <c r="QZ32" s="179">
        <f t="shared" si="3"/>
        <v>48061</v>
      </c>
      <c r="RA32" s="180">
        <f t="shared" si="3"/>
        <v>48092</v>
      </c>
      <c r="RB32" s="179">
        <f>RA32+30</f>
        <v>48122</v>
      </c>
      <c r="RC32" s="180">
        <f t="shared" si="3"/>
        <v>48153</v>
      </c>
      <c r="RD32" s="179">
        <f>RC32+30</f>
        <v>48183</v>
      </c>
      <c r="RE32" s="180">
        <f t="shared" si="3"/>
        <v>48214</v>
      </c>
      <c r="RF32" s="179">
        <f t="shared" si="3"/>
        <v>48245</v>
      </c>
      <c r="RG32" s="179">
        <f t="shared" ref="RG32:SH32" si="29">1+RF32</f>
        <v>48246</v>
      </c>
      <c r="RH32" s="179">
        <f t="shared" si="29"/>
        <v>48247</v>
      </c>
      <c r="RI32" s="179">
        <f t="shared" si="29"/>
        <v>48248</v>
      </c>
      <c r="RJ32" s="179">
        <f t="shared" si="29"/>
        <v>48249</v>
      </c>
      <c r="RK32" s="179">
        <f t="shared" si="29"/>
        <v>48250</v>
      </c>
      <c r="RL32" s="179">
        <f t="shared" si="29"/>
        <v>48251</v>
      </c>
      <c r="RM32" s="179">
        <f t="shared" si="29"/>
        <v>48252</v>
      </c>
      <c r="RN32" s="179">
        <f t="shared" si="29"/>
        <v>48253</v>
      </c>
      <c r="RO32" s="179">
        <f t="shared" si="29"/>
        <v>48254</v>
      </c>
      <c r="RP32" s="179">
        <f t="shared" si="29"/>
        <v>48255</v>
      </c>
      <c r="RQ32" s="179">
        <f t="shared" si="29"/>
        <v>48256</v>
      </c>
      <c r="RR32" s="179">
        <f t="shared" si="29"/>
        <v>48257</v>
      </c>
      <c r="RS32" s="179">
        <f t="shared" si="29"/>
        <v>48258</v>
      </c>
      <c r="RT32" s="179">
        <f t="shared" si="29"/>
        <v>48259</v>
      </c>
      <c r="RU32" s="179">
        <f t="shared" si="29"/>
        <v>48260</v>
      </c>
      <c r="RV32" s="179">
        <f t="shared" si="29"/>
        <v>48261</v>
      </c>
      <c r="RW32" s="179">
        <f t="shared" si="29"/>
        <v>48262</v>
      </c>
      <c r="RX32" s="179">
        <f t="shared" si="29"/>
        <v>48263</v>
      </c>
      <c r="RY32" s="179">
        <f t="shared" si="29"/>
        <v>48264</v>
      </c>
      <c r="RZ32" s="179">
        <f t="shared" si="29"/>
        <v>48265</v>
      </c>
      <c r="SA32" s="179">
        <f t="shared" si="29"/>
        <v>48266</v>
      </c>
      <c r="SB32" s="179">
        <f t="shared" si="29"/>
        <v>48267</v>
      </c>
      <c r="SC32" s="179">
        <f t="shared" si="29"/>
        <v>48268</v>
      </c>
      <c r="SD32" s="179">
        <f t="shared" si="29"/>
        <v>48269</v>
      </c>
      <c r="SE32" s="179">
        <f t="shared" si="29"/>
        <v>48270</v>
      </c>
      <c r="SF32" s="179">
        <f t="shared" si="29"/>
        <v>48271</v>
      </c>
      <c r="SG32" s="179">
        <f t="shared" si="29"/>
        <v>48272</v>
      </c>
      <c r="SH32" s="179">
        <f t="shared" si="29"/>
        <v>48273</v>
      </c>
      <c r="SI32" s="180">
        <f t="shared" ref="SI32" si="30">IF(TEXT(SH32,"mm")="03",SH32,SH32+1)</f>
        <v>48274</v>
      </c>
    </row>
    <row r="33" spans="1:503">
      <c r="A33" s="17">
        <v>2032</v>
      </c>
      <c r="B33" s="16">
        <v>29</v>
      </c>
      <c r="QS33" s="181"/>
      <c r="QT33" s="16">
        <v>29</v>
      </c>
      <c r="QV33" s="18"/>
      <c r="QX33" s="18"/>
      <c r="QZ33" s="18"/>
      <c r="RB33" s="18"/>
      <c r="RD33" s="18"/>
      <c r="RF33" s="18">
        <v>1</v>
      </c>
      <c r="RG33" s="18">
        <v>2</v>
      </c>
      <c r="RH33" s="18">
        <v>3</v>
      </c>
      <c r="RI33" s="18">
        <v>4</v>
      </c>
      <c r="RJ33" s="18">
        <v>5</v>
      </c>
      <c r="RK33" s="18">
        <v>6</v>
      </c>
      <c r="RL33" s="18">
        <v>7</v>
      </c>
      <c r="RM33" s="18">
        <v>8</v>
      </c>
      <c r="RN33" s="18">
        <v>9</v>
      </c>
      <c r="RO33" s="18">
        <v>10</v>
      </c>
      <c r="RP33" s="18">
        <v>11</v>
      </c>
      <c r="RQ33" s="18">
        <v>12</v>
      </c>
      <c r="RR33" s="18">
        <v>13</v>
      </c>
      <c r="RS33" s="18">
        <v>14</v>
      </c>
      <c r="RT33" s="18">
        <v>15</v>
      </c>
      <c r="RU33" s="18">
        <v>16</v>
      </c>
      <c r="RV33" s="18">
        <v>17</v>
      </c>
      <c r="RW33" s="18">
        <v>18</v>
      </c>
      <c r="RX33" s="18">
        <v>19</v>
      </c>
      <c r="RY33" s="18">
        <v>20</v>
      </c>
      <c r="RZ33" s="18">
        <v>21</v>
      </c>
      <c r="SA33" s="18">
        <v>22</v>
      </c>
      <c r="SB33" s="18">
        <v>23</v>
      </c>
      <c r="SC33" s="18">
        <v>24</v>
      </c>
      <c r="SD33" s="18">
        <v>25</v>
      </c>
      <c r="SE33" s="18">
        <v>26</v>
      </c>
      <c r="SF33" s="18">
        <v>27</v>
      </c>
      <c r="SG33" s="18">
        <v>28</v>
      </c>
      <c r="SH33" s="18">
        <v>0</v>
      </c>
    </row>
    <row r="34" spans="1:503">
      <c r="A34" s="17"/>
      <c r="B34" s="16">
        <v>30</v>
      </c>
      <c r="QS34" s="181" t="s">
        <v>135</v>
      </c>
      <c r="QT34" s="16">
        <v>30</v>
      </c>
      <c r="QU34" s="178">
        <v>48274</v>
      </c>
      <c r="QV34" s="180">
        <f>QU34+31</f>
        <v>48305</v>
      </c>
      <c r="QW34" s="178">
        <f>QV34+30</f>
        <v>48335</v>
      </c>
      <c r="QX34" s="180">
        <f t="shared" si="3"/>
        <v>48366</v>
      </c>
      <c r="QY34" s="178">
        <f>QX34+30</f>
        <v>48396</v>
      </c>
      <c r="QZ34" s="180">
        <f t="shared" si="3"/>
        <v>48427</v>
      </c>
      <c r="RA34" s="178">
        <f t="shared" si="3"/>
        <v>48458</v>
      </c>
      <c r="RB34" s="180">
        <f>RA34+30</f>
        <v>48488</v>
      </c>
      <c r="RC34" s="178">
        <f t="shared" si="3"/>
        <v>48519</v>
      </c>
      <c r="RD34" s="180">
        <f>RC34+30</f>
        <v>48549</v>
      </c>
      <c r="RE34" s="178">
        <f t="shared" si="3"/>
        <v>48580</v>
      </c>
      <c r="RF34" s="180">
        <f t="shared" si="3"/>
        <v>48611</v>
      </c>
      <c r="RG34" s="180">
        <f t="shared" ref="RG34:SH34" si="31">1+RF34</f>
        <v>48612</v>
      </c>
      <c r="RH34" s="180">
        <f t="shared" si="31"/>
        <v>48613</v>
      </c>
      <c r="RI34" s="180">
        <f t="shared" si="31"/>
        <v>48614</v>
      </c>
      <c r="RJ34" s="180">
        <f t="shared" si="31"/>
        <v>48615</v>
      </c>
      <c r="RK34" s="180">
        <f t="shared" si="31"/>
        <v>48616</v>
      </c>
      <c r="RL34" s="180">
        <f t="shared" si="31"/>
        <v>48617</v>
      </c>
      <c r="RM34" s="180">
        <f t="shared" si="31"/>
        <v>48618</v>
      </c>
      <c r="RN34" s="180">
        <f t="shared" si="31"/>
        <v>48619</v>
      </c>
      <c r="RO34" s="180">
        <f t="shared" si="31"/>
        <v>48620</v>
      </c>
      <c r="RP34" s="180">
        <f t="shared" si="31"/>
        <v>48621</v>
      </c>
      <c r="RQ34" s="180">
        <f t="shared" si="31"/>
        <v>48622</v>
      </c>
      <c r="RR34" s="180">
        <f t="shared" si="31"/>
        <v>48623</v>
      </c>
      <c r="RS34" s="180">
        <f t="shared" si="31"/>
        <v>48624</v>
      </c>
      <c r="RT34" s="180">
        <f t="shared" si="31"/>
        <v>48625</v>
      </c>
      <c r="RU34" s="180">
        <f t="shared" si="31"/>
        <v>48626</v>
      </c>
      <c r="RV34" s="180">
        <f t="shared" si="31"/>
        <v>48627</v>
      </c>
      <c r="RW34" s="180">
        <f t="shared" si="31"/>
        <v>48628</v>
      </c>
      <c r="RX34" s="180">
        <f t="shared" si="31"/>
        <v>48629</v>
      </c>
      <c r="RY34" s="180">
        <f t="shared" si="31"/>
        <v>48630</v>
      </c>
      <c r="RZ34" s="180">
        <f t="shared" si="31"/>
        <v>48631</v>
      </c>
      <c r="SA34" s="180">
        <f t="shared" si="31"/>
        <v>48632</v>
      </c>
      <c r="SB34" s="180">
        <f t="shared" si="31"/>
        <v>48633</v>
      </c>
      <c r="SC34" s="180">
        <f t="shared" si="31"/>
        <v>48634</v>
      </c>
      <c r="SD34" s="180">
        <f t="shared" si="31"/>
        <v>48635</v>
      </c>
      <c r="SE34" s="180">
        <f t="shared" si="31"/>
        <v>48636</v>
      </c>
      <c r="SF34" s="180">
        <f t="shared" si="31"/>
        <v>48637</v>
      </c>
      <c r="SG34" s="180">
        <f t="shared" si="31"/>
        <v>48638</v>
      </c>
      <c r="SH34" s="180">
        <f t="shared" si="31"/>
        <v>48639</v>
      </c>
      <c r="SI34" s="178">
        <f t="shared" ref="SI34" si="32">IF(TEXT(SH34,"mm")="03",SH34,SH34+1)</f>
        <v>48639</v>
      </c>
    </row>
    <row r="35" spans="1:503">
      <c r="A35" s="17">
        <v>2033</v>
      </c>
      <c r="B35" s="16">
        <v>31</v>
      </c>
      <c r="QS35" s="181"/>
      <c r="QT35" s="16">
        <v>31</v>
      </c>
      <c r="QU35" s="18"/>
      <c r="QV35" s="74"/>
      <c r="QW35" s="18"/>
      <c r="QX35" s="74"/>
      <c r="QY35" s="18"/>
      <c r="QZ35" s="74"/>
      <c r="RA35" s="18"/>
      <c r="RB35" s="74"/>
      <c r="RC35" s="18"/>
      <c r="RD35" s="74"/>
      <c r="RE35" s="18"/>
      <c r="RF35" s="74">
        <v>1</v>
      </c>
      <c r="RG35" s="74">
        <v>2</v>
      </c>
      <c r="RH35" s="74">
        <v>3</v>
      </c>
      <c r="RI35" s="74">
        <v>4</v>
      </c>
      <c r="RJ35" s="74">
        <v>5</v>
      </c>
      <c r="RK35" s="74">
        <v>6</v>
      </c>
      <c r="RL35" s="74">
        <v>7</v>
      </c>
      <c r="RM35" s="74">
        <v>8</v>
      </c>
      <c r="RN35" s="74">
        <v>9</v>
      </c>
      <c r="RO35" s="74">
        <v>10</v>
      </c>
      <c r="RP35" s="74">
        <v>11</v>
      </c>
      <c r="RQ35" s="74">
        <v>12</v>
      </c>
      <c r="RR35" s="74">
        <v>13</v>
      </c>
      <c r="RS35" s="74">
        <v>14</v>
      </c>
      <c r="RT35" s="74">
        <v>15</v>
      </c>
      <c r="RU35" s="74">
        <v>16</v>
      </c>
      <c r="RV35" s="74">
        <v>17</v>
      </c>
      <c r="RW35" s="74">
        <v>18</v>
      </c>
      <c r="RX35" s="74">
        <v>19</v>
      </c>
      <c r="RY35" s="74">
        <v>20</v>
      </c>
      <c r="RZ35" s="74">
        <v>21</v>
      </c>
      <c r="SA35" s="74">
        <v>22</v>
      </c>
      <c r="SB35" s="74">
        <v>23</v>
      </c>
      <c r="SC35" s="74">
        <v>24</v>
      </c>
      <c r="SD35" s="74">
        <v>25</v>
      </c>
      <c r="SE35" s="74">
        <v>26</v>
      </c>
      <c r="SF35" s="74">
        <v>27</v>
      </c>
      <c r="SG35" s="74">
        <v>28</v>
      </c>
      <c r="SH35" s="74">
        <v>0</v>
      </c>
      <c r="SI35" s="18"/>
    </row>
    <row r="36" spans="1:503">
      <c r="A36" s="17"/>
      <c r="B36" s="16">
        <v>32</v>
      </c>
      <c r="QS36" s="181" t="s">
        <v>136</v>
      </c>
      <c r="QT36" s="16">
        <v>32</v>
      </c>
      <c r="QU36" s="180">
        <v>48639</v>
      </c>
      <c r="QV36" s="179">
        <f>QU36+31</f>
        <v>48670</v>
      </c>
      <c r="QW36" s="180">
        <f>QV36+30</f>
        <v>48700</v>
      </c>
      <c r="QX36" s="179">
        <f t="shared" si="3"/>
        <v>48731</v>
      </c>
      <c r="QY36" s="180">
        <f>QX36+30</f>
        <v>48761</v>
      </c>
      <c r="QZ36" s="179">
        <f t="shared" si="3"/>
        <v>48792</v>
      </c>
      <c r="RA36" s="180">
        <f t="shared" si="3"/>
        <v>48823</v>
      </c>
      <c r="RB36" s="179">
        <f>RA36+30</f>
        <v>48853</v>
      </c>
      <c r="RC36" s="180">
        <f t="shared" si="3"/>
        <v>48884</v>
      </c>
      <c r="RD36" s="179">
        <f>RC36+30</f>
        <v>48914</v>
      </c>
      <c r="RE36" s="180">
        <f t="shared" si="3"/>
        <v>48945</v>
      </c>
      <c r="RF36" s="179">
        <f t="shared" si="3"/>
        <v>48976</v>
      </c>
      <c r="RG36" s="179">
        <f t="shared" ref="RG36:SH36" si="33">1+RF36</f>
        <v>48977</v>
      </c>
      <c r="RH36" s="179">
        <f t="shared" si="33"/>
        <v>48978</v>
      </c>
      <c r="RI36" s="179">
        <f t="shared" si="33"/>
        <v>48979</v>
      </c>
      <c r="RJ36" s="179">
        <f t="shared" si="33"/>
        <v>48980</v>
      </c>
      <c r="RK36" s="179">
        <f t="shared" si="33"/>
        <v>48981</v>
      </c>
      <c r="RL36" s="179">
        <f t="shared" si="33"/>
        <v>48982</v>
      </c>
      <c r="RM36" s="179">
        <f t="shared" si="33"/>
        <v>48983</v>
      </c>
      <c r="RN36" s="179">
        <f t="shared" si="33"/>
        <v>48984</v>
      </c>
      <c r="RO36" s="179">
        <f t="shared" si="33"/>
        <v>48985</v>
      </c>
      <c r="RP36" s="179">
        <f t="shared" si="33"/>
        <v>48986</v>
      </c>
      <c r="RQ36" s="179">
        <f t="shared" si="33"/>
        <v>48987</v>
      </c>
      <c r="RR36" s="179">
        <f t="shared" si="33"/>
        <v>48988</v>
      </c>
      <c r="RS36" s="179">
        <f t="shared" si="33"/>
        <v>48989</v>
      </c>
      <c r="RT36" s="179">
        <f t="shared" si="33"/>
        <v>48990</v>
      </c>
      <c r="RU36" s="179">
        <f t="shared" si="33"/>
        <v>48991</v>
      </c>
      <c r="RV36" s="179">
        <f t="shared" si="33"/>
        <v>48992</v>
      </c>
      <c r="RW36" s="179">
        <f t="shared" si="33"/>
        <v>48993</v>
      </c>
      <c r="RX36" s="179">
        <f t="shared" si="33"/>
        <v>48994</v>
      </c>
      <c r="RY36" s="179">
        <f t="shared" si="33"/>
        <v>48995</v>
      </c>
      <c r="RZ36" s="179">
        <f t="shared" si="33"/>
        <v>48996</v>
      </c>
      <c r="SA36" s="179">
        <f t="shared" si="33"/>
        <v>48997</v>
      </c>
      <c r="SB36" s="179">
        <f t="shared" si="33"/>
        <v>48998</v>
      </c>
      <c r="SC36" s="179">
        <f t="shared" si="33"/>
        <v>48999</v>
      </c>
      <c r="SD36" s="179">
        <f t="shared" si="33"/>
        <v>49000</v>
      </c>
      <c r="SE36" s="179">
        <f t="shared" si="33"/>
        <v>49001</v>
      </c>
      <c r="SF36" s="179">
        <f t="shared" si="33"/>
        <v>49002</v>
      </c>
      <c r="SG36" s="179">
        <f t="shared" si="33"/>
        <v>49003</v>
      </c>
      <c r="SH36" s="179">
        <f t="shared" si="33"/>
        <v>49004</v>
      </c>
      <c r="SI36" s="180">
        <f t="shared" ref="SI36" si="34">IF(TEXT(SH36,"mm")="03",SH36,SH36+1)</f>
        <v>49004</v>
      </c>
    </row>
    <row r="37" spans="1:503">
      <c r="A37" s="17">
        <v>2034</v>
      </c>
      <c r="B37" s="16">
        <v>33</v>
      </c>
      <c r="QS37" s="181"/>
      <c r="QT37" s="16">
        <v>33</v>
      </c>
      <c r="QV37" s="18"/>
      <c r="QX37" s="18"/>
      <c r="QZ37" s="18"/>
      <c r="RB37" s="18"/>
      <c r="RD37" s="18"/>
      <c r="RF37" s="18">
        <v>1</v>
      </c>
      <c r="RG37" s="18">
        <v>2</v>
      </c>
      <c r="RH37" s="18">
        <v>3</v>
      </c>
      <c r="RI37" s="18">
        <v>4</v>
      </c>
      <c r="RJ37" s="18">
        <v>5</v>
      </c>
      <c r="RK37" s="18">
        <v>6</v>
      </c>
      <c r="RL37" s="18">
        <v>7</v>
      </c>
      <c r="RM37" s="18">
        <v>8</v>
      </c>
      <c r="RN37" s="18">
        <v>9</v>
      </c>
      <c r="RO37" s="18">
        <v>10</v>
      </c>
      <c r="RP37" s="18">
        <v>11</v>
      </c>
      <c r="RQ37" s="18">
        <v>12</v>
      </c>
      <c r="RR37" s="18">
        <v>13</v>
      </c>
      <c r="RS37" s="18">
        <v>14</v>
      </c>
      <c r="RT37" s="18">
        <v>15</v>
      </c>
      <c r="RU37" s="18">
        <v>16</v>
      </c>
      <c r="RV37" s="18">
        <v>17</v>
      </c>
      <c r="RW37" s="18">
        <v>18</v>
      </c>
      <c r="RX37" s="18">
        <v>19</v>
      </c>
      <c r="RY37" s="18">
        <v>20</v>
      </c>
      <c r="RZ37" s="18">
        <v>21</v>
      </c>
      <c r="SA37" s="18">
        <v>22</v>
      </c>
      <c r="SB37" s="18">
        <v>23</v>
      </c>
      <c r="SC37" s="18">
        <v>24</v>
      </c>
      <c r="SD37" s="18">
        <v>25</v>
      </c>
      <c r="SE37" s="18">
        <v>26</v>
      </c>
      <c r="SF37" s="18">
        <v>27</v>
      </c>
      <c r="SG37" s="18">
        <v>28</v>
      </c>
      <c r="SH37" s="18">
        <v>0</v>
      </c>
    </row>
    <row r="38" spans="1:503">
      <c r="B38" s="16">
        <v>34</v>
      </c>
      <c r="QS38" s="181" t="s">
        <v>137</v>
      </c>
      <c r="QT38" s="16">
        <v>34</v>
      </c>
      <c r="QU38" s="178">
        <v>49004</v>
      </c>
      <c r="QV38" s="180">
        <f>QU38+31</f>
        <v>49035</v>
      </c>
      <c r="QW38" s="178">
        <f>QV38+30</f>
        <v>49065</v>
      </c>
      <c r="QX38" s="180">
        <f t="shared" si="3"/>
        <v>49096</v>
      </c>
      <c r="QY38" s="178">
        <f>QX38+30</f>
        <v>49126</v>
      </c>
      <c r="QZ38" s="180">
        <f t="shared" si="3"/>
        <v>49157</v>
      </c>
      <c r="RA38" s="178">
        <f t="shared" si="3"/>
        <v>49188</v>
      </c>
      <c r="RB38" s="180">
        <f>RA38+30</f>
        <v>49218</v>
      </c>
      <c r="RC38" s="178">
        <f t="shared" si="3"/>
        <v>49249</v>
      </c>
      <c r="RD38" s="180">
        <f>RC38+30</f>
        <v>49279</v>
      </c>
      <c r="RE38" s="178">
        <f t="shared" si="3"/>
        <v>49310</v>
      </c>
      <c r="RF38" s="180">
        <f t="shared" si="3"/>
        <v>49341</v>
      </c>
      <c r="RG38" s="180">
        <f t="shared" ref="RG38:SH38" si="35">1+RF38</f>
        <v>49342</v>
      </c>
      <c r="RH38" s="180">
        <f t="shared" si="35"/>
        <v>49343</v>
      </c>
      <c r="RI38" s="180">
        <f t="shared" si="35"/>
        <v>49344</v>
      </c>
      <c r="RJ38" s="180">
        <f t="shared" si="35"/>
        <v>49345</v>
      </c>
      <c r="RK38" s="180">
        <f t="shared" si="35"/>
        <v>49346</v>
      </c>
      <c r="RL38" s="180">
        <f t="shared" si="35"/>
        <v>49347</v>
      </c>
      <c r="RM38" s="180">
        <f t="shared" si="35"/>
        <v>49348</v>
      </c>
      <c r="RN38" s="180">
        <f t="shared" si="35"/>
        <v>49349</v>
      </c>
      <c r="RO38" s="180">
        <f t="shared" si="35"/>
        <v>49350</v>
      </c>
      <c r="RP38" s="180">
        <f t="shared" si="35"/>
        <v>49351</v>
      </c>
      <c r="RQ38" s="180">
        <f t="shared" si="35"/>
        <v>49352</v>
      </c>
      <c r="RR38" s="180">
        <f t="shared" si="35"/>
        <v>49353</v>
      </c>
      <c r="RS38" s="180">
        <f t="shared" si="35"/>
        <v>49354</v>
      </c>
      <c r="RT38" s="180">
        <f t="shared" si="35"/>
        <v>49355</v>
      </c>
      <c r="RU38" s="180">
        <f t="shared" si="35"/>
        <v>49356</v>
      </c>
      <c r="RV38" s="180">
        <f t="shared" si="35"/>
        <v>49357</v>
      </c>
      <c r="RW38" s="180">
        <f t="shared" si="35"/>
        <v>49358</v>
      </c>
      <c r="RX38" s="180">
        <f t="shared" si="35"/>
        <v>49359</v>
      </c>
      <c r="RY38" s="180">
        <f t="shared" si="35"/>
        <v>49360</v>
      </c>
      <c r="RZ38" s="180">
        <f t="shared" si="35"/>
        <v>49361</v>
      </c>
      <c r="SA38" s="180">
        <f t="shared" si="35"/>
        <v>49362</v>
      </c>
      <c r="SB38" s="180">
        <f t="shared" si="35"/>
        <v>49363</v>
      </c>
      <c r="SC38" s="180">
        <f t="shared" si="35"/>
        <v>49364</v>
      </c>
      <c r="SD38" s="180">
        <f t="shared" si="35"/>
        <v>49365</v>
      </c>
      <c r="SE38" s="180">
        <f t="shared" si="35"/>
        <v>49366</v>
      </c>
      <c r="SF38" s="180">
        <f t="shared" si="35"/>
        <v>49367</v>
      </c>
      <c r="SG38" s="180">
        <f t="shared" si="35"/>
        <v>49368</v>
      </c>
      <c r="SH38" s="180">
        <f t="shared" si="35"/>
        <v>49369</v>
      </c>
      <c r="SI38" s="178">
        <f t="shared" ref="SI38" si="36">IF(TEXT(SH38,"mm")="03",SH38,SH38+1)</f>
        <v>49369</v>
      </c>
    </row>
    <row r="39" spans="1:503">
      <c r="A39">
        <v>2035</v>
      </c>
      <c r="B39" s="16">
        <v>35</v>
      </c>
      <c r="QS39" s="181"/>
      <c r="QT39" s="16">
        <v>35</v>
      </c>
      <c r="QU39" s="18"/>
      <c r="QV39" s="74"/>
      <c r="QW39" s="18"/>
      <c r="QX39" s="74"/>
      <c r="QY39" s="18"/>
      <c r="QZ39" s="74"/>
      <c r="RA39" s="18"/>
      <c r="RB39" s="74"/>
      <c r="RC39" s="18"/>
      <c r="RD39" s="74"/>
      <c r="RE39" s="18"/>
      <c r="RF39" s="74">
        <v>1</v>
      </c>
      <c r="RG39" s="74">
        <v>2</v>
      </c>
      <c r="RH39" s="74">
        <v>3</v>
      </c>
      <c r="RI39" s="74">
        <v>4</v>
      </c>
      <c r="RJ39" s="74">
        <v>5</v>
      </c>
      <c r="RK39" s="74">
        <v>6</v>
      </c>
      <c r="RL39" s="74">
        <v>7</v>
      </c>
      <c r="RM39" s="74">
        <v>8</v>
      </c>
      <c r="RN39" s="74">
        <v>9</v>
      </c>
      <c r="RO39" s="74">
        <v>10</v>
      </c>
      <c r="RP39" s="74">
        <v>11</v>
      </c>
      <c r="RQ39" s="74">
        <v>12</v>
      </c>
      <c r="RR39" s="74">
        <v>13</v>
      </c>
      <c r="RS39" s="74">
        <v>14</v>
      </c>
      <c r="RT39" s="74">
        <v>15</v>
      </c>
      <c r="RU39" s="74">
        <v>16</v>
      </c>
      <c r="RV39" s="74">
        <v>17</v>
      </c>
      <c r="RW39" s="74">
        <v>18</v>
      </c>
      <c r="RX39" s="74">
        <v>19</v>
      </c>
      <c r="RY39" s="74">
        <v>20</v>
      </c>
      <c r="RZ39" s="74">
        <v>21</v>
      </c>
      <c r="SA39" s="74">
        <v>22</v>
      </c>
      <c r="SB39" s="74">
        <v>23</v>
      </c>
      <c r="SC39" s="74">
        <v>24</v>
      </c>
      <c r="SD39" s="74">
        <v>25</v>
      </c>
      <c r="SE39" s="74">
        <v>26</v>
      </c>
      <c r="SF39" s="74">
        <v>27</v>
      </c>
      <c r="SG39" s="74">
        <v>28</v>
      </c>
      <c r="SH39" s="74">
        <v>0</v>
      </c>
      <c r="SI39" s="18"/>
    </row>
    <row r="40" spans="1:503">
      <c r="B40" s="16">
        <v>36</v>
      </c>
      <c r="QS40" s="181" t="s">
        <v>138</v>
      </c>
      <c r="QT40" s="16">
        <v>36</v>
      </c>
      <c r="QU40" s="180">
        <v>49369</v>
      </c>
      <c r="QV40" s="179">
        <f>QU40+31</f>
        <v>49400</v>
      </c>
      <c r="QW40" s="180">
        <f>QV40+30</f>
        <v>49430</v>
      </c>
      <c r="QX40" s="179">
        <f t="shared" si="3"/>
        <v>49461</v>
      </c>
      <c r="QY40" s="180">
        <f>QX40+30</f>
        <v>49491</v>
      </c>
      <c r="QZ40" s="179">
        <f t="shared" si="3"/>
        <v>49522</v>
      </c>
      <c r="RA40" s="180">
        <f t="shared" si="3"/>
        <v>49553</v>
      </c>
      <c r="RB40" s="179">
        <f>RA40+30</f>
        <v>49583</v>
      </c>
      <c r="RC40" s="180">
        <f t="shared" si="3"/>
        <v>49614</v>
      </c>
      <c r="RD40" s="179">
        <f>RC40+30</f>
        <v>49644</v>
      </c>
      <c r="RE40" s="180">
        <f t="shared" si="3"/>
        <v>49675</v>
      </c>
      <c r="RF40" s="179">
        <f t="shared" si="3"/>
        <v>49706</v>
      </c>
      <c r="RG40" s="179">
        <f t="shared" ref="RG40:SH40" si="37">1+RF40</f>
        <v>49707</v>
      </c>
      <c r="RH40" s="179">
        <f t="shared" si="37"/>
        <v>49708</v>
      </c>
      <c r="RI40" s="179">
        <f t="shared" si="37"/>
        <v>49709</v>
      </c>
      <c r="RJ40" s="179">
        <f t="shared" si="37"/>
        <v>49710</v>
      </c>
      <c r="RK40" s="179">
        <f t="shared" si="37"/>
        <v>49711</v>
      </c>
      <c r="RL40" s="179">
        <f t="shared" si="37"/>
        <v>49712</v>
      </c>
      <c r="RM40" s="179">
        <f t="shared" si="37"/>
        <v>49713</v>
      </c>
      <c r="RN40" s="179">
        <f t="shared" si="37"/>
        <v>49714</v>
      </c>
      <c r="RO40" s="179">
        <f t="shared" si="37"/>
        <v>49715</v>
      </c>
      <c r="RP40" s="179">
        <f t="shared" si="37"/>
        <v>49716</v>
      </c>
      <c r="RQ40" s="179">
        <f t="shared" si="37"/>
        <v>49717</v>
      </c>
      <c r="RR40" s="179">
        <f t="shared" si="37"/>
        <v>49718</v>
      </c>
      <c r="RS40" s="179">
        <f t="shared" si="37"/>
        <v>49719</v>
      </c>
      <c r="RT40" s="179">
        <f t="shared" si="37"/>
        <v>49720</v>
      </c>
      <c r="RU40" s="179">
        <f t="shared" si="37"/>
        <v>49721</v>
      </c>
      <c r="RV40" s="179">
        <f t="shared" si="37"/>
        <v>49722</v>
      </c>
      <c r="RW40" s="179">
        <f t="shared" si="37"/>
        <v>49723</v>
      </c>
      <c r="RX40" s="179">
        <f t="shared" si="37"/>
        <v>49724</v>
      </c>
      <c r="RY40" s="179">
        <f t="shared" si="37"/>
        <v>49725</v>
      </c>
      <c r="RZ40" s="179">
        <f t="shared" si="37"/>
        <v>49726</v>
      </c>
      <c r="SA40" s="179">
        <f t="shared" si="37"/>
        <v>49727</v>
      </c>
      <c r="SB40" s="179">
        <f t="shared" si="37"/>
        <v>49728</v>
      </c>
      <c r="SC40" s="179">
        <f t="shared" si="37"/>
        <v>49729</v>
      </c>
      <c r="SD40" s="179">
        <f t="shared" si="37"/>
        <v>49730</v>
      </c>
      <c r="SE40" s="179">
        <f t="shared" si="37"/>
        <v>49731</v>
      </c>
      <c r="SF40" s="179">
        <f t="shared" si="37"/>
        <v>49732</v>
      </c>
      <c r="SG40" s="179">
        <f t="shared" si="37"/>
        <v>49733</v>
      </c>
      <c r="SH40" s="179">
        <f t="shared" si="37"/>
        <v>49734</v>
      </c>
      <c r="SI40" s="180">
        <f t="shared" ref="SI40" si="38">IF(TEXT(SH40,"mm")="03",SH40,SH40+1)</f>
        <v>49735</v>
      </c>
    </row>
    <row r="41" spans="1:503">
      <c r="A41">
        <v>2036</v>
      </c>
      <c r="B41" s="16">
        <v>37</v>
      </c>
      <c r="QS41" s="181"/>
      <c r="QT41" s="16">
        <v>37</v>
      </c>
      <c r="QV41" s="18"/>
      <c r="QX41" s="18"/>
      <c r="QZ41" s="18"/>
      <c r="RB41" s="18"/>
      <c r="RD41" s="18"/>
      <c r="RF41" s="18">
        <v>1</v>
      </c>
      <c r="RG41" s="18">
        <v>2</v>
      </c>
      <c r="RH41" s="18">
        <v>3</v>
      </c>
      <c r="RI41" s="18">
        <v>4</v>
      </c>
      <c r="RJ41" s="18">
        <v>5</v>
      </c>
      <c r="RK41" s="18">
        <v>6</v>
      </c>
      <c r="RL41" s="18">
        <v>7</v>
      </c>
      <c r="RM41" s="18">
        <v>8</v>
      </c>
      <c r="RN41" s="18">
        <v>9</v>
      </c>
      <c r="RO41" s="18">
        <v>10</v>
      </c>
      <c r="RP41" s="18">
        <v>11</v>
      </c>
      <c r="RQ41" s="18">
        <v>12</v>
      </c>
      <c r="RR41" s="18">
        <v>13</v>
      </c>
      <c r="RS41" s="18">
        <v>14</v>
      </c>
      <c r="RT41" s="18">
        <v>15</v>
      </c>
      <c r="RU41" s="18">
        <v>16</v>
      </c>
      <c r="RV41" s="18">
        <v>17</v>
      </c>
      <c r="RW41" s="18">
        <v>18</v>
      </c>
      <c r="RX41" s="18">
        <v>19</v>
      </c>
      <c r="RY41" s="18">
        <v>20</v>
      </c>
      <c r="RZ41" s="18">
        <v>21</v>
      </c>
      <c r="SA41" s="18">
        <v>22</v>
      </c>
      <c r="SB41" s="18">
        <v>23</v>
      </c>
      <c r="SC41" s="18">
        <v>24</v>
      </c>
      <c r="SD41" s="18">
        <v>25</v>
      </c>
      <c r="SE41" s="18">
        <v>26</v>
      </c>
      <c r="SF41" s="18">
        <v>27</v>
      </c>
      <c r="SG41" s="18">
        <v>28</v>
      </c>
      <c r="SH41" s="18">
        <v>0</v>
      </c>
    </row>
    <row r="42" spans="1:503">
      <c r="B42" s="16">
        <v>38</v>
      </c>
      <c r="QS42" s="181" t="s">
        <v>139</v>
      </c>
      <c r="QT42" s="16">
        <v>38</v>
      </c>
      <c r="QU42" s="178">
        <v>49735</v>
      </c>
      <c r="QV42" s="180">
        <f>QU42+31</f>
        <v>49766</v>
      </c>
      <c r="QW42" s="178">
        <f>QV42+30</f>
        <v>49796</v>
      </c>
      <c r="QX42" s="180">
        <f t="shared" si="3"/>
        <v>49827</v>
      </c>
      <c r="QY42" s="178">
        <f>QX42+30</f>
        <v>49857</v>
      </c>
      <c r="QZ42" s="180">
        <f t="shared" si="3"/>
        <v>49888</v>
      </c>
      <c r="RA42" s="178">
        <f t="shared" si="3"/>
        <v>49919</v>
      </c>
      <c r="RB42" s="180">
        <f>RA42+30</f>
        <v>49949</v>
      </c>
      <c r="RC42" s="178">
        <f t="shared" si="3"/>
        <v>49980</v>
      </c>
      <c r="RD42" s="180">
        <f>RC42+30</f>
        <v>50010</v>
      </c>
      <c r="RE42" s="178">
        <f t="shared" si="3"/>
        <v>50041</v>
      </c>
      <c r="RF42" s="180">
        <f t="shared" si="3"/>
        <v>50072</v>
      </c>
      <c r="RG42" s="180">
        <f t="shared" ref="RG42:SH42" si="39">1+RF42</f>
        <v>50073</v>
      </c>
      <c r="RH42" s="180">
        <f t="shared" si="39"/>
        <v>50074</v>
      </c>
      <c r="RI42" s="180">
        <f t="shared" si="39"/>
        <v>50075</v>
      </c>
      <c r="RJ42" s="180">
        <f t="shared" si="39"/>
        <v>50076</v>
      </c>
      <c r="RK42" s="180">
        <f t="shared" si="39"/>
        <v>50077</v>
      </c>
      <c r="RL42" s="180">
        <f t="shared" si="39"/>
        <v>50078</v>
      </c>
      <c r="RM42" s="180">
        <f t="shared" si="39"/>
        <v>50079</v>
      </c>
      <c r="RN42" s="180">
        <f t="shared" si="39"/>
        <v>50080</v>
      </c>
      <c r="RO42" s="180">
        <f t="shared" si="39"/>
        <v>50081</v>
      </c>
      <c r="RP42" s="180">
        <f t="shared" si="39"/>
        <v>50082</v>
      </c>
      <c r="RQ42" s="180">
        <f t="shared" si="39"/>
        <v>50083</v>
      </c>
      <c r="RR42" s="180">
        <f t="shared" si="39"/>
        <v>50084</v>
      </c>
      <c r="RS42" s="180">
        <f t="shared" si="39"/>
        <v>50085</v>
      </c>
      <c r="RT42" s="180">
        <f t="shared" si="39"/>
        <v>50086</v>
      </c>
      <c r="RU42" s="180">
        <f t="shared" si="39"/>
        <v>50087</v>
      </c>
      <c r="RV42" s="180">
        <f t="shared" si="39"/>
        <v>50088</v>
      </c>
      <c r="RW42" s="180">
        <f t="shared" si="39"/>
        <v>50089</v>
      </c>
      <c r="RX42" s="180">
        <f t="shared" si="39"/>
        <v>50090</v>
      </c>
      <c r="RY42" s="180">
        <f t="shared" si="39"/>
        <v>50091</v>
      </c>
      <c r="RZ42" s="180">
        <f t="shared" si="39"/>
        <v>50092</v>
      </c>
      <c r="SA42" s="180">
        <f t="shared" si="39"/>
        <v>50093</v>
      </c>
      <c r="SB42" s="180">
        <f t="shared" si="39"/>
        <v>50094</v>
      </c>
      <c r="SC42" s="180">
        <f t="shared" si="39"/>
        <v>50095</v>
      </c>
      <c r="SD42" s="180">
        <f t="shared" si="39"/>
        <v>50096</v>
      </c>
      <c r="SE42" s="180">
        <f t="shared" si="39"/>
        <v>50097</v>
      </c>
      <c r="SF42" s="180">
        <f t="shared" si="39"/>
        <v>50098</v>
      </c>
      <c r="SG42" s="180">
        <f t="shared" si="39"/>
        <v>50099</v>
      </c>
      <c r="SH42" s="180">
        <f t="shared" si="39"/>
        <v>50100</v>
      </c>
      <c r="SI42" s="178">
        <f t="shared" ref="SI42" si="40">IF(TEXT(SH42,"mm")="03",SH42,SH42+1)</f>
        <v>50100</v>
      </c>
    </row>
    <row r="43" spans="1:503">
      <c r="A43">
        <v>2037</v>
      </c>
      <c r="B43" s="16">
        <v>39</v>
      </c>
      <c r="QS43" s="181"/>
      <c r="QT43" s="16">
        <v>39</v>
      </c>
      <c r="QU43" s="18"/>
      <c r="QV43" s="74"/>
      <c r="QW43" s="18"/>
      <c r="QX43" s="74"/>
      <c r="QY43" s="18"/>
      <c r="QZ43" s="74"/>
      <c r="RA43" s="18"/>
      <c r="RB43" s="74"/>
      <c r="RC43" s="18"/>
      <c r="RD43" s="74"/>
      <c r="RE43" s="18"/>
      <c r="RF43" s="74">
        <v>1</v>
      </c>
      <c r="RG43" s="74">
        <v>2</v>
      </c>
      <c r="RH43" s="74">
        <v>3</v>
      </c>
      <c r="RI43" s="74">
        <v>4</v>
      </c>
      <c r="RJ43" s="74">
        <v>5</v>
      </c>
      <c r="RK43" s="74">
        <v>6</v>
      </c>
      <c r="RL43" s="74">
        <v>7</v>
      </c>
      <c r="RM43" s="74">
        <v>8</v>
      </c>
      <c r="RN43" s="74">
        <v>9</v>
      </c>
      <c r="RO43" s="74">
        <v>10</v>
      </c>
      <c r="RP43" s="74">
        <v>11</v>
      </c>
      <c r="RQ43" s="74">
        <v>12</v>
      </c>
      <c r="RR43" s="74">
        <v>13</v>
      </c>
      <c r="RS43" s="74">
        <v>14</v>
      </c>
      <c r="RT43" s="74">
        <v>15</v>
      </c>
      <c r="RU43" s="74">
        <v>16</v>
      </c>
      <c r="RV43" s="74">
        <v>17</v>
      </c>
      <c r="RW43" s="74">
        <v>18</v>
      </c>
      <c r="RX43" s="74">
        <v>19</v>
      </c>
      <c r="RY43" s="74">
        <v>20</v>
      </c>
      <c r="RZ43" s="74">
        <v>21</v>
      </c>
      <c r="SA43" s="74">
        <v>22</v>
      </c>
      <c r="SB43" s="74">
        <v>23</v>
      </c>
      <c r="SC43" s="74">
        <v>24</v>
      </c>
      <c r="SD43" s="74">
        <v>25</v>
      </c>
      <c r="SE43" s="74">
        <v>26</v>
      </c>
      <c r="SF43" s="74">
        <v>27</v>
      </c>
      <c r="SG43" s="74">
        <v>28</v>
      </c>
      <c r="SH43" s="74">
        <v>0</v>
      </c>
      <c r="SI43" s="18"/>
    </row>
    <row r="44" spans="1:503">
      <c r="B44" s="16">
        <v>40</v>
      </c>
      <c r="QS44" s="181" t="s">
        <v>140</v>
      </c>
      <c r="QT44" s="16">
        <v>40</v>
      </c>
      <c r="QU44" s="180">
        <v>50100</v>
      </c>
      <c r="QV44" s="179">
        <f>QU44+31</f>
        <v>50131</v>
      </c>
      <c r="QW44" s="180">
        <f>QV44+30</f>
        <v>50161</v>
      </c>
      <c r="QX44" s="179">
        <f t="shared" si="3"/>
        <v>50192</v>
      </c>
      <c r="QY44" s="180">
        <f>QX44+30</f>
        <v>50222</v>
      </c>
      <c r="QZ44" s="179">
        <f t="shared" si="3"/>
        <v>50253</v>
      </c>
      <c r="RA44" s="180">
        <f t="shared" si="3"/>
        <v>50284</v>
      </c>
      <c r="RB44" s="179">
        <f>RA44+30</f>
        <v>50314</v>
      </c>
      <c r="RC44" s="180">
        <f t="shared" si="3"/>
        <v>50345</v>
      </c>
      <c r="RD44" s="179">
        <f>RC44+30</f>
        <v>50375</v>
      </c>
      <c r="RE44" s="180">
        <f t="shared" si="3"/>
        <v>50406</v>
      </c>
      <c r="RF44" s="179">
        <f t="shared" si="3"/>
        <v>50437</v>
      </c>
      <c r="RG44" s="179">
        <f t="shared" ref="RG44:SH44" si="41">1+RF44</f>
        <v>50438</v>
      </c>
      <c r="RH44" s="179">
        <f t="shared" si="41"/>
        <v>50439</v>
      </c>
      <c r="RI44" s="179">
        <f t="shared" si="41"/>
        <v>50440</v>
      </c>
      <c r="RJ44" s="179">
        <f t="shared" si="41"/>
        <v>50441</v>
      </c>
      <c r="RK44" s="179">
        <f t="shared" si="41"/>
        <v>50442</v>
      </c>
      <c r="RL44" s="179">
        <f t="shared" si="41"/>
        <v>50443</v>
      </c>
      <c r="RM44" s="179">
        <f t="shared" si="41"/>
        <v>50444</v>
      </c>
      <c r="RN44" s="179">
        <f t="shared" si="41"/>
        <v>50445</v>
      </c>
      <c r="RO44" s="179">
        <f t="shared" si="41"/>
        <v>50446</v>
      </c>
      <c r="RP44" s="179">
        <f t="shared" si="41"/>
        <v>50447</v>
      </c>
      <c r="RQ44" s="179">
        <f t="shared" si="41"/>
        <v>50448</v>
      </c>
      <c r="RR44" s="179">
        <f t="shared" si="41"/>
        <v>50449</v>
      </c>
      <c r="RS44" s="179">
        <f t="shared" si="41"/>
        <v>50450</v>
      </c>
      <c r="RT44" s="179">
        <f t="shared" si="41"/>
        <v>50451</v>
      </c>
      <c r="RU44" s="179">
        <f t="shared" si="41"/>
        <v>50452</v>
      </c>
      <c r="RV44" s="179">
        <f t="shared" si="41"/>
        <v>50453</v>
      </c>
      <c r="RW44" s="179">
        <f t="shared" si="41"/>
        <v>50454</v>
      </c>
      <c r="RX44" s="179">
        <f t="shared" si="41"/>
        <v>50455</v>
      </c>
      <c r="RY44" s="179">
        <f t="shared" si="41"/>
        <v>50456</v>
      </c>
      <c r="RZ44" s="179">
        <f t="shared" si="41"/>
        <v>50457</v>
      </c>
      <c r="SA44" s="179">
        <f t="shared" si="41"/>
        <v>50458</v>
      </c>
      <c r="SB44" s="179">
        <f t="shared" si="41"/>
        <v>50459</v>
      </c>
      <c r="SC44" s="179">
        <f t="shared" si="41"/>
        <v>50460</v>
      </c>
      <c r="SD44" s="179">
        <f t="shared" si="41"/>
        <v>50461</v>
      </c>
      <c r="SE44" s="179">
        <f t="shared" si="41"/>
        <v>50462</v>
      </c>
      <c r="SF44" s="179">
        <f t="shared" si="41"/>
        <v>50463</v>
      </c>
      <c r="SG44" s="179">
        <f t="shared" si="41"/>
        <v>50464</v>
      </c>
      <c r="SH44" s="179">
        <f t="shared" si="41"/>
        <v>50465</v>
      </c>
      <c r="SI44" s="180">
        <f t="shared" ref="SI44" si="42">IF(TEXT(SH44,"mm")="03",SH44,SH44+1)</f>
        <v>50465</v>
      </c>
    </row>
    <row r="45" spans="1:503">
      <c r="QV45" s="18"/>
      <c r="QX45" s="18"/>
      <c r="QZ45" s="18"/>
      <c r="RB45" s="18"/>
      <c r="RD45" s="18"/>
      <c r="RF45" s="18">
        <v>1</v>
      </c>
      <c r="RG45" s="18">
        <v>2</v>
      </c>
      <c r="RH45" s="18">
        <v>3</v>
      </c>
      <c r="RI45" s="18">
        <v>4</v>
      </c>
      <c r="RJ45" s="18">
        <v>5</v>
      </c>
      <c r="RK45" s="18">
        <v>6</v>
      </c>
      <c r="RL45" s="18">
        <v>7</v>
      </c>
      <c r="RM45" s="18">
        <v>8</v>
      </c>
      <c r="RN45" s="18">
        <v>9</v>
      </c>
      <c r="RO45" s="18">
        <v>10</v>
      </c>
      <c r="RP45" s="18">
        <v>11</v>
      </c>
      <c r="RQ45" s="18">
        <v>12</v>
      </c>
      <c r="RR45" s="18">
        <v>13</v>
      </c>
      <c r="RS45" s="18">
        <v>14</v>
      </c>
      <c r="RT45" s="18">
        <v>15</v>
      </c>
      <c r="RU45" s="18">
        <v>16</v>
      </c>
      <c r="RV45" s="18">
        <v>17</v>
      </c>
      <c r="RW45" s="18">
        <v>18</v>
      </c>
      <c r="RX45" s="18">
        <v>19</v>
      </c>
      <c r="RY45" s="18">
        <v>20</v>
      </c>
      <c r="RZ45" s="18">
        <v>21</v>
      </c>
      <c r="SA45" s="18">
        <v>22</v>
      </c>
      <c r="SB45" s="18">
        <v>23</v>
      </c>
      <c r="SC45" s="18">
        <v>24</v>
      </c>
      <c r="SD45" s="18">
        <v>25</v>
      </c>
      <c r="SE45" s="18">
        <v>26</v>
      </c>
      <c r="SF45" s="18">
        <v>27</v>
      </c>
      <c r="SG45" s="18">
        <v>28</v>
      </c>
      <c r="SH45" s="18">
        <v>0</v>
      </c>
    </row>
    <row r="46" spans="1:503">
      <c r="QU46" s="178"/>
      <c r="QV46" s="180">
        <f>QU46+31</f>
        <v>31</v>
      </c>
      <c r="QW46" s="178">
        <f>QV46+30</f>
        <v>61</v>
      </c>
      <c r="QX46" s="180">
        <f t="shared" si="3"/>
        <v>92</v>
      </c>
      <c r="QY46" s="178">
        <f>QX46+30</f>
        <v>122</v>
      </c>
      <c r="QZ46" s="180">
        <f t="shared" si="3"/>
        <v>153</v>
      </c>
      <c r="RA46" s="178">
        <f t="shared" si="3"/>
        <v>184</v>
      </c>
      <c r="RB46" s="180">
        <f>RA46+30</f>
        <v>214</v>
      </c>
      <c r="RC46" s="178">
        <f t="shared" si="3"/>
        <v>245</v>
      </c>
      <c r="RD46" s="180">
        <f>RC46+30</f>
        <v>275</v>
      </c>
      <c r="RE46" s="178">
        <f t="shared" si="3"/>
        <v>306</v>
      </c>
      <c r="RF46" s="180">
        <f t="shared" si="3"/>
        <v>337</v>
      </c>
      <c r="RG46" s="180">
        <f t="shared" ref="RG46:SH46" si="43">1+RF46</f>
        <v>338</v>
      </c>
      <c r="RH46" s="180">
        <f t="shared" si="43"/>
        <v>339</v>
      </c>
      <c r="RI46" s="180">
        <f t="shared" si="43"/>
        <v>340</v>
      </c>
      <c r="RJ46" s="180">
        <f t="shared" si="43"/>
        <v>341</v>
      </c>
      <c r="RK46" s="180">
        <f t="shared" si="43"/>
        <v>342</v>
      </c>
      <c r="RL46" s="180">
        <f t="shared" si="43"/>
        <v>343</v>
      </c>
      <c r="RM46" s="180">
        <f t="shared" si="43"/>
        <v>344</v>
      </c>
      <c r="RN46" s="180">
        <f t="shared" si="43"/>
        <v>345</v>
      </c>
      <c r="RO46" s="180">
        <f t="shared" si="43"/>
        <v>346</v>
      </c>
      <c r="RP46" s="180">
        <f t="shared" si="43"/>
        <v>347</v>
      </c>
      <c r="RQ46" s="180">
        <f t="shared" si="43"/>
        <v>348</v>
      </c>
      <c r="RR46" s="180">
        <f t="shared" si="43"/>
        <v>349</v>
      </c>
      <c r="RS46" s="180">
        <f t="shared" si="43"/>
        <v>350</v>
      </c>
      <c r="RT46" s="180">
        <f t="shared" si="43"/>
        <v>351</v>
      </c>
      <c r="RU46" s="180">
        <f t="shared" si="43"/>
        <v>352</v>
      </c>
      <c r="RV46" s="180">
        <f t="shared" si="43"/>
        <v>353</v>
      </c>
      <c r="RW46" s="180">
        <f t="shared" si="43"/>
        <v>354</v>
      </c>
      <c r="RX46" s="180">
        <f t="shared" si="43"/>
        <v>355</v>
      </c>
      <c r="RY46" s="180">
        <f t="shared" si="43"/>
        <v>356</v>
      </c>
      <c r="RZ46" s="180">
        <f t="shared" si="43"/>
        <v>357</v>
      </c>
      <c r="SA46" s="180">
        <f t="shared" si="43"/>
        <v>358</v>
      </c>
      <c r="SB46" s="180">
        <f t="shared" si="43"/>
        <v>359</v>
      </c>
      <c r="SC46" s="180">
        <f t="shared" si="43"/>
        <v>360</v>
      </c>
      <c r="SD46" s="180">
        <f t="shared" si="43"/>
        <v>361</v>
      </c>
      <c r="SE46" s="180">
        <f t="shared" si="43"/>
        <v>362</v>
      </c>
      <c r="SF46" s="180">
        <f t="shared" si="43"/>
        <v>363</v>
      </c>
      <c r="SG46" s="180">
        <f t="shared" si="43"/>
        <v>364</v>
      </c>
      <c r="SH46" s="180">
        <f t="shared" si="43"/>
        <v>365</v>
      </c>
      <c r="SI46" s="178">
        <f t="shared" ref="SI46" si="44">IF(TEXT(SH46,"mm")="03",SH46,SH46+1)</f>
        <v>366</v>
      </c>
    </row>
    <row r="47" spans="1:503">
      <c r="QU47" s="18"/>
      <c r="QV47" s="74"/>
      <c r="QW47" s="18"/>
      <c r="QX47" s="74"/>
      <c r="QY47" s="18"/>
      <c r="QZ47" s="74"/>
      <c r="RA47" s="18"/>
      <c r="RB47" s="74"/>
      <c r="RC47" s="18"/>
      <c r="RD47" s="74"/>
      <c r="RE47" s="18"/>
      <c r="RF47" s="74"/>
      <c r="RG47" s="74"/>
      <c r="RH47" s="74"/>
      <c r="RI47" s="74"/>
      <c r="RJ47" s="74"/>
      <c r="RK47" s="74"/>
      <c r="RL47" s="74"/>
      <c r="RM47" s="74"/>
      <c r="RN47" s="74"/>
      <c r="RO47" s="74"/>
      <c r="RP47" s="74"/>
      <c r="RQ47" s="74"/>
      <c r="RR47" s="74"/>
      <c r="RS47" s="74"/>
      <c r="RT47" s="74"/>
      <c r="RU47" s="74"/>
      <c r="RV47" s="74"/>
      <c r="RW47" s="74"/>
      <c r="RX47" s="74"/>
      <c r="RY47" s="74"/>
      <c r="RZ47" s="74"/>
      <c r="SA47" s="74"/>
      <c r="SB47" s="74"/>
      <c r="SC47" s="74"/>
      <c r="SD47" s="74"/>
      <c r="SE47" s="74"/>
      <c r="SF47" s="74"/>
      <c r="SG47" s="74"/>
      <c r="SH47" s="74"/>
      <c r="SI47" s="18"/>
    </row>
    <row r="48" spans="1:503">
      <c r="QU48" s="180"/>
      <c r="QV48" s="179"/>
      <c r="QW48" s="180"/>
      <c r="QX48" s="179"/>
      <c r="QY48" s="180"/>
      <c r="QZ48" s="179"/>
      <c r="RA48" s="180"/>
      <c r="RB48" s="179"/>
      <c r="RC48" s="180"/>
      <c r="RD48" s="179"/>
      <c r="RE48" s="180"/>
      <c r="RF48" s="179"/>
      <c r="RG48" s="179"/>
      <c r="RH48" s="179"/>
      <c r="RI48" s="179"/>
      <c r="RJ48" s="179"/>
      <c r="RK48" s="179"/>
      <c r="RL48" s="179"/>
      <c r="RM48" s="179"/>
      <c r="RN48" s="179"/>
      <c r="RO48" s="179"/>
      <c r="RP48" s="179"/>
      <c r="RQ48" s="179"/>
      <c r="RR48" s="179"/>
      <c r="RS48" s="179"/>
      <c r="RT48" s="179"/>
      <c r="RU48" s="179"/>
      <c r="RV48" s="179"/>
      <c r="RW48" s="179"/>
      <c r="RX48" s="179"/>
      <c r="RY48" s="179"/>
      <c r="RZ48" s="179"/>
      <c r="SA48" s="179"/>
      <c r="SB48" s="179"/>
      <c r="SC48" s="179"/>
      <c r="SD48" s="179"/>
      <c r="SE48" s="179"/>
      <c r="SF48" s="179"/>
      <c r="SG48" s="179"/>
      <c r="SH48" s="179"/>
      <c r="SI48" s="180"/>
    </row>
  </sheetData>
  <phoneticPr fontId="2"/>
  <pageMargins left="0.7" right="0.7" top="0.75" bottom="0.75" header="0.3" footer="0.3"/>
  <pageSetup paperSize="9" orientation="portrait" horizontalDpi="1200" verticalDpi="12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450"/>
  <sheetViews>
    <sheetView showGridLines="0" showZeros="0" view="pageBreakPreview" zoomScaleNormal="100" zoomScaleSheetLayoutView="100" workbookViewId="0">
      <selection activeCell="E14" sqref="E14"/>
    </sheetView>
  </sheetViews>
  <sheetFormatPr defaultRowHeight="29.25" customHeight="1"/>
  <cols>
    <col min="1" max="1" width="8" customWidth="1"/>
    <col min="2" max="2" width="12.375" customWidth="1"/>
    <col min="3" max="3" width="15.125" bestFit="1" customWidth="1"/>
    <col min="4" max="4" width="16.5" customWidth="1"/>
    <col min="5" max="5" width="7.125" bestFit="1" customWidth="1"/>
    <col min="6" max="6" width="10.5" bestFit="1" customWidth="1"/>
    <col min="7" max="7" width="9" customWidth="1"/>
    <col min="8" max="10" width="9" hidden="1" customWidth="1"/>
    <col min="11" max="11" width="9" customWidth="1"/>
    <col min="12" max="12" width="4.5" customWidth="1"/>
    <col min="13" max="13" width="9.25" customWidth="1"/>
    <col min="14" max="14" width="2.875" customWidth="1"/>
    <col min="15" max="16" width="9" customWidth="1"/>
  </cols>
  <sheetData>
    <row r="1" spans="2:13" ht="29.25" customHeight="1">
      <c r="B1" s="43"/>
      <c r="E1" s="26"/>
    </row>
    <row r="2" spans="2:13" ht="30" customHeight="1">
      <c r="F2" s="1"/>
      <c r="G2" s="1"/>
    </row>
    <row r="3" spans="2:13" ht="29.25" customHeight="1">
      <c r="B3" s="103" t="s">
        <v>41</v>
      </c>
      <c r="C3" s="1"/>
      <c r="D3" s="104"/>
      <c r="E3" s="104"/>
      <c r="H3">
        <v>2018</v>
      </c>
      <c r="I3">
        <v>1</v>
      </c>
      <c r="J3">
        <v>2</v>
      </c>
      <c r="M3" s="17"/>
    </row>
    <row r="4" spans="2:13" ht="29.25" customHeight="1">
      <c r="B4" s="96" t="s">
        <v>16</v>
      </c>
      <c r="C4" s="2" t="s">
        <v>40</v>
      </c>
      <c r="D4" s="362"/>
      <c r="E4" s="362"/>
      <c r="H4">
        <v>2019</v>
      </c>
      <c r="I4">
        <v>3</v>
      </c>
      <c r="J4">
        <v>4</v>
      </c>
      <c r="M4" s="17"/>
    </row>
    <row r="5" spans="2:13" ht="29.25" customHeight="1">
      <c r="B5" s="101" t="s">
        <v>15</v>
      </c>
      <c r="C5" s="38"/>
      <c r="D5" s="360"/>
      <c r="E5" s="361"/>
      <c r="H5">
        <v>2020</v>
      </c>
      <c r="I5">
        <v>5</v>
      </c>
      <c r="J5">
        <v>6</v>
      </c>
      <c r="M5" s="17"/>
    </row>
    <row r="6" spans="2:13" ht="29.25" customHeight="1">
      <c r="B6" s="363" t="s">
        <v>12</v>
      </c>
      <c r="C6" s="99" t="s">
        <v>67</v>
      </c>
      <c r="D6" s="102"/>
      <c r="E6" s="40" t="str">
        <f>IF(D6="","",TEXT(D6,"(AAA)"))</f>
        <v/>
      </c>
      <c r="F6" t="s">
        <v>76</v>
      </c>
      <c r="H6">
        <v>2021</v>
      </c>
      <c r="I6">
        <v>7</v>
      </c>
      <c r="J6">
        <v>8</v>
      </c>
      <c r="M6" s="17"/>
    </row>
    <row r="7" spans="2:13" ht="29.25" customHeight="1">
      <c r="B7" s="364"/>
      <c r="C7" s="100" t="s">
        <v>71</v>
      </c>
      <c r="D7" s="102"/>
      <c r="E7" s="40" t="str">
        <f>IF(D7="","",TEXT(D7,"(AAA)"))</f>
        <v/>
      </c>
      <c r="F7" t="s">
        <v>77</v>
      </c>
      <c r="H7">
        <v>2022</v>
      </c>
      <c r="I7">
        <v>9</v>
      </c>
      <c r="J7">
        <v>10</v>
      </c>
      <c r="M7" s="17"/>
    </row>
    <row r="8" spans="2:13" ht="29.25" customHeight="1">
      <c r="B8" s="364"/>
      <c r="C8" s="100" t="s">
        <v>45</v>
      </c>
      <c r="D8" s="102"/>
      <c r="E8" s="40" t="str">
        <f>IF(D8="","",TEXT(D8,"(AAA)"))</f>
        <v/>
      </c>
      <c r="F8" t="s">
        <v>78</v>
      </c>
      <c r="H8">
        <v>2023</v>
      </c>
      <c r="I8">
        <v>11</v>
      </c>
      <c r="J8">
        <v>12</v>
      </c>
      <c r="M8" s="17"/>
    </row>
    <row r="9" spans="2:13" ht="29.25" customHeight="1">
      <c r="B9" s="364"/>
      <c r="C9" s="99" t="s">
        <v>44</v>
      </c>
      <c r="D9" s="102"/>
      <c r="E9" s="40" t="str">
        <f t="shared" ref="E9:E10" si="0">IF(D9="","",TEXT(D9,"(AAA)"))</f>
        <v/>
      </c>
      <c r="F9" t="s">
        <v>79</v>
      </c>
      <c r="H9">
        <v>2024</v>
      </c>
      <c r="I9">
        <v>13</v>
      </c>
      <c r="J9">
        <v>14</v>
      </c>
      <c r="M9" s="17"/>
    </row>
    <row r="10" spans="2:13" ht="29.25" customHeight="1">
      <c r="B10" s="365"/>
      <c r="C10" s="3" t="s">
        <v>282</v>
      </c>
      <c r="D10" s="102"/>
      <c r="E10" s="40" t="str">
        <f t="shared" si="0"/>
        <v/>
      </c>
      <c r="H10">
        <v>2025</v>
      </c>
      <c r="I10">
        <v>15</v>
      </c>
      <c r="J10">
        <v>16</v>
      </c>
      <c r="M10" s="17"/>
    </row>
    <row r="11" spans="2:13" ht="29.25" customHeight="1">
      <c r="C11" s="366" t="s">
        <v>285</v>
      </c>
      <c r="D11" s="358"/>
      <c r="E11" s="359"/>
      <c r="F11" t="s">
        <v>286</v>
      </c>
      <c r="H11">
        <v>2026</v>
      </c>
      <c r="I11">
        <v>17</v>
      </c>
      <c r="J11">
        <v>18</v>
      </c>
      <c r="M11" s="17"/>
    </row>
    <row r="12" spans="2:13" ht="29.25" customHeight="1">
      <c r="C12" s="367"/>
      <c r="D12" s="349"/>
      <c r="E12" s="359"/>
      <c r="F12" t="s">
        <v>287</v>
      </c>
      <c r="H12">
        <v>2027</v>
      </c>
      <c r="I12">
        <v>19</v>
      </c>
      <c r="J12">
        <v>20</v>
      </c>
      <c r="M12" s="17"/>
    </row>
    <row r="13" spans="2:13" ht="29.25" customHeight="1">
      <c r="C13" s="368"/>
      <c r="D13" s="350"/>
      <c r="E13" s="359"/>
      <c r="F13" t="s">
        <v>288</v>
      </c>
      <c r="H13">
        <v>2028</v>
      </c>
      <c r="I13">
        <v>21</v>
      </c>
      <c r="J13">
        <v>22</v>
      </c>
      <c r="M13" s="17"/>
    </row>
    <row r="14" spans="2:13" ht="29.25" customHeight="1">
      <c r="H14">
        <v>2029</v>
      </c>
      <c r="I14">
        <v>23</v>
      </c>
      <c r="J14">
        <v>24</v>
      </c>
      <c r="M14" s="17"/>
    </row>
    <row r="15" spans="2:13" ht="29.25" customHeight="1">
      <c r="H15">
        <v>2030</v>
      </c>
      <c r="I15">
        <v>25</v>
      </c>
      <c r="J15">
        <v>26</v>
      </c>
      <c r="M15" s="17"/>
    </row>
    <row r="16" spans="2:13" ht="29.25" customHeight="1">
      <c r="H16">
        <v>2031</v>
      </c>
      <c r="I16">
        <v>27</v>
      </c>
      <c r="J16">
        <v>28</v>
      </c>
      <c r="M16" s="17"/>
    </row>
    <row r="17" spans="8:13" ht="29.25" customHeight="1">
      <c r="H17">
        <v>2032</v>
      </c>
      <c r="I17">
        <v>29</v>
      </c>
      <c r="J17">
        <v>30</v>
      </c>
      <c r="M17" s="17"/>
    </row>
    <row r="18" spans="8:13" ht="29.25" customHeight="1">
      <c r="H18">
        <v>2033</v>
      </c>
      <c r="I18">
        <v>31</v>
      </c>
      <c r="J18">
        <v>32</v>
      </c>
      <c r="M18" s="17"/>
    </row>
    <row r="19" spans="8:13" ht="29.25" customHeight="1">
      <c r="H19">
        <v>2034</v>
      </c>
      <c r="I19">
        <v>33</v>
      </c>
      <c r="J19">
        <v>34</v>
      </c>
      <c r="M19" s="17"/>
    </row>
    <row r="20" spans="8:13" ht="29.25" customHeight="1">
      <c r="H20">
        <v>2035</v>
      </c>
      <c r="I20">
        <v>35</v>
      </c>
      <c r="J20">
        <v>36</v>
      </c>
      <c r="M20" s="17"/>
    </row>
    <row r="21" spans="8:13" ht="29.25" customHeight="1">
      <c r="H21">
        <v>2036</v>
      </c>
      <c r="I21">
        <v>37</v>
      </c>
      <c r="J21">
        <v>38</v>
      </c>
      <c r="M21" s="17"/>
    </row>
    <row r="22" spans="8:13" ht="29.25" customHeight="1">
      <c r="M22" s="17"/>
    </row>
    <row r="23" spans="8:13" ht="29.25" customHeight="1">
      <c r="M23" s="17"/>
    </row>
    <row r="24" spans="8:13" ht="29.25" customHeight="1">
      <c r="M24" s="17"/>
    </row>
    <row r="25" spans="8:13" ht="29.25" customHeight="1">
      <c r="M25" s="17"/>
    </row>
    <row r="26" spans="8:13" ht="29.25" customHeight="1">
      <c r="M26" s="17"/>
    </row>
    <row r="27" spans="8:13" ht="29.25" customHeight="1">
      <c r="M27" s="17"/>
    </row>
    <row r="28" spans="8:13" ht="29.25" customHeight="1">
      <c r="M28" s="17"/>
    </row>
    <row r="29" spans="8:13" ht="29.25" customHeight="1">
      <c r="M29" s="17"/>
    </row>
    <row r="30" spans="8:13" ht="29.25" customHeight="1">
      <c r="M30" s="17"/>
    </row>
    <row r="31" spans="8:13" ht="29.25" customHeight="1">
      <c r="M31" s="17"/>
    </row>
    <row r="32" spans="8:13" ht="29.25" customHeight="1">
      <c r="M32" s="17"/>
    </row>
    <row r="33" spans="13:13" ht="29.25" customHeight="1">
      <c r="M33" s="17"/>
    </row>
    <row r="34" spans="13:13" ht="29.25" customHeight="1">
      <c r="M34" s="17"/>
    </row>
    <row r="35" spans="13:13" ht="29.25" customHeight="1">
      <c r="M35" s="17"/>
    </row>
    <row r="36" spans="13:13" ht="29.25" customHeight="1">
      <c r="M36" s="17"/>
    </row>
    <row r="37" spans="13:13" ht="29.25" customHeight="1">
      <c r="M37" s="17"/>
    </row>
    <row r="38" spans="13:13" ht="29.25" customHeight="1">
      <c r="M38" s="17"/>
    </row>
    <row r="39" spans="13:13" ht="29.25" customHeight="1">
      <c r="M39" s="17"/>
    </row>
    <row r="40" spans="13:13" ht="29.25" customHeight="1">
      <c r="M40" s="17"/>
    </row>
    <row r="41" spans="13:13" ht="29.25" customHeight="1">
      <c r="M41" s="17"/>
    </row>
    <row r="42" spans="13:13" ht="29.25" customHeight="1">
      <c r="M42" s="17"/>
    </row>
    <row r="43" spans="13:13" ht="29.25" customHeight="1">
      <c r="M43" s="17"/>
    </row>
    <row r="44" spans="13:13" ht="29.25" customHeight="1">
      <c r="M44" s="17"/>
    </row>
    <row r="45" spans="13:13" ht="29.25" customHeight="1">
      <c r="M45" s="17"/>
    </row>
    <row r="46" spans="13:13" ht="29.25" customHeight="1">
      <c r="M46" s="17"/>
    </row>
    <row r="47" spans="13:13" ht="29.25" customHeight="1">
      <c r="M47" s="17"/>
    </row>
    <row r="48" spans="13:13" ht="29.25" customHeight="1">
      <c r="M48" s="17"/>
    </row>
    <row r="49" spans="13:13" ht="29.25" customHeight="1">
      <c r="M49" s="17"/>
    </row>
    <row r="50" spans="13:13" ht="29.25" customHeight="1">
      <c r="M50" s="17"/>
    </row>
    <row r="51" spans="13:13" ht="29.25" customHeight="1">
      <c r="M51" s="17"/>
    </row>
    <row r="52" spans="13:13" ht="29.25" customHeight="1">
      <c r="M52" s="17"/>
    </row>
    <row r="53" spans="13:13" ht="29.25" customHeight="1">
      <c r="M53" s="17"/>
    </row>
    <row r="54" spans="13:13" ht="29.25" customHeight="1">
      <c r="M54" s="17"/>
    </row>
    <row r="55" spans="13:13" ht="29.25" customHeight="1">
      <c r="M55" s="17"/>
    </row>
    <row r="56" spans="13:13" ht="29.25" customHeight="1">
      <c r="M56" s="17"/>
    </row>
    <row r="57" spans="13:13" ht="29.25" customHeight="1">
      <c r="M57" s="17"/>
    </row>
    <row r="58" spans="13:13" ht="29.25" customHeight="1">
      <c r="M58" s="17"/>
    </row>
    <row r="59" spans="13:13" ht="29.25" customHeight="1">
      <c r="M59" s="17"/>
    </row>
    <row r="60" spans="13:13" ht="29.25" customHeight="1">
      <c r="M60" s="17"/>
    </row>
    <row r="61" spans="13:13" ht="29.25" customHeight="1">
      <c r="M61" s="17"/>
    </row>
    <row r="62" spans="13:13" ht="29.25" customHeight="1">
      <c r="M62" s="17"/>
    </row>
    <row r="63" spans="13:13" ht="29.25" customHeight="1">
      <c r="M63" s="17"/>
    </row>
    <row r="64" spans="13:13" ht="29.25" customHeight="1">
      <c r="M64" s="17"/>
    </row>
    <row r="65" spans="13:13" ht="29.25" customHeight="1">
      <c r="M65" s="17"/>
    </row>
    <row r="66" spans="13:13" ht="29.25" customHeight="1">
      <c r="M66" s="17"/>
    </row>
    <row r="67" spans="13:13" ht="29.25" customHeight="1">
      <c r="M67" s="17"/>
    </row>
    <row r="68" spans="13:13" ht="29.25" customHeight="1">
      <c r="M68" s="17"/>
    </row>
    <row r="69" spans="13:13" ht="29.25" customHeight="1">
      <c r="M69" s="17"/>
    </row>
    <row r="70" spans="13:13" ht="29.25" customHeight="1">
      <c r="M70" s="17"/>
    </row>
    <row r="71" spans="13:13" ht="29.25" customHeight="1">
      <c r="M71" s="17"/>
    </row>
    <row r="72" spans="13:13" ht="29.25" customHeight="1">
      <c r="M72" s="17"/>
    </row>
    <row r="73" spans="13:13" ht="29.25" customHeight="1">
      <c r="M73" s="17"/>
    </row>
    <row r="74" spans="13:13" ht="29.25" customHeight="1">
      <c r="M74" s="17"/>
    </row>
    <row r="75" spans="13:13" ht="29.25" customHeight="1">
      <c r="M75" s="17"/>
    </row>
    <row r="76" spans="13:13" ht="29.25" customHeight="1">
      <c r="M76" s="17"/>
    </row>
    <row r="77" spans="13:13" ht="29.25" customHeight="1">
      <c r="M77" s="17"/>
    </row>
    <row r="78" spans="13:13" ht="29.25" customHeight="1">
      <c r="M78" s="17"/>
    </row>
    <row r="79" spans="13:13" ht="29.25" customHeight="1">
      <c r="M79" s="17"/>
    </row>
    <row r="80" spans="13:13" ht="29.25" customHeight="1">
      <c r="M80" s="17"/>
    </row>
    <row r="81" spans="13:13" ht="29.25" customHeight="1">
      <c r="M81" s="17"/>
    </row>
    <row r="82" spans="13:13" ht="29.25" customHeight="1">
      <c r="M82" s="17"/>
    </row>
    <row r="83" spans="13:13" ht="29.25" customHeight="1">
      <c r="M83" s="17"/>
    </row>
    <row r="84" spans="13:13" ht="29.25" customHeight="1">
      <c r="M84" s="17"/>
    </row>
    <row r="85" spans="13:13" ht="29.25" customHeight="1">
      <c r="M85" s="17"/>
    </row>
    <row r="86" spans="13:13" ht="29.25" customHeight="1">
      <c r="M86" s="17"/>
    </row>
    <row r="87" spans="13:13" ht="29.25" customHeight="1">
      <c r="M87" s="17"/>
    </row>
    <row r="88" spans="13:13" ht="29.25" customHeight="1">
      <c r="M88" s="17"/>
    </row>
    <row r="89" spans="13:13" ht="29.25" customHeight="1">
      <c r="M89" s="17"/>
    </row>
    <row r="90" spans="13:13" ht="29.25" customHeight="1">
      <c r="M90" s="17"/>
    </row>
    <row r="91" spans="13:13" ht="29.25" customHeight="1">
      <c r="M91" s="17"/>
    </row>
    <row r="92" spans="13:13" ht="29.25" customHeight="1">
      <c r="M92" s="17"/>
    </row>
    <row r="93" spans="13:13" ht="29.25" customHeight="1">
      <c r="M93" s="17"/>
    </row>
    <row r="94" spans="13:13" ht="29.25" customHeight="1">
      <c r="M94" s="17"/>
    </row>
    <row r="95" spans="13:13" ht="29.25" customHeight="1">
      <c r="M95" s="17"/>
    </row>
    <row r="96" spans="13:13" ht="29.25" customHeight="1">
      <c r="M96" s="17"/>
    </row>
    <row r="97" spans="13:13" ht="29.25" customHeight="1">
      <c r="M97" s="17"/>
    </row>
    <row r="98" spans="13:13" ht="29.25" customHeight="1">
      <c r="M98" s="17"/>
    </row>
    <row r="99" spans="13:13" ht="29.25" customHeight="1">
      <c r="M99" s="17"/>
    </row>
    <row r="100" spans="13:13" ht="29.25" customHeight="1">
      <c r="M100" s="17"/>
    </row>
    <row r="101" spans="13:13" ht="29.25" customHeight="1">
      <c r="M101" s="17"/>
    </row>
    <row r="102" spans="13:13" ht="29.25" customHeight="1">
      <c r="M102" s="17"/>
    </row>
    <row r="103" spans="13:13" ht="29.25" customHeight="1">
      <c r="M103" s="17"/>
    </row>
    <row r="104" spans="13:13" ht="29.25" customHeight="1">
      <c r="M104" s="17"/>
    </row>
    <row r="105" spans="13:13" ht="29.25" customHeight="1">
      <c r="M105" s="17"/>
    </row>
    <row r="106" spans="13:13" ht="29.25" customHeight="1">
      <c r="M106" s="17"/>
    </row>
    <row r="107" spans="13:13" ht="29.25" customHeight="1">
      <c r="M107" s="17"/>
    </row>
    <row r="108" spans="13:13" ht="29.25" customHeight="1">
      <c r="M108" s="17"/>
    </row>
    <row r="109" spans="13:13" ht="29.25" customHeight="1">
      <c r="M109" s="17"/>
    </row>
    <row r="110" spans="13:13" ht="29.25" customHeight="1">
      <c r="M110" s="17"/>
    </row>
    <row r="111" spans="13:13" ht="29.25" customHeight="1">
      <c r="M111" s="17"/>
    </row>
    <row r="112" spans="13:13" ht="29.25" customHeight="1">
      <c r="M112" s="17"/>
    </row>
    <row r="113" spans="13:13" ht="29.25" customHeight="1">
      <c r="M113" s="17"/>
    </row>
    <row r="114" spans="13:13" ht="29.25" customHeight="1">
      <c r="M114" s="17"/>
    </row>
    <row r="115" spans="13:13" ht="29.25" customHeight="1">
      <c r="M115" s="17"/>
    </row>
    <row r="116" spans="13:13" ht="29.25" customHeight="1">
      <c r="M116" s="17"/>
    </row>
    <row r="117" spans="13:13" ht="29.25" customHeight="1">
      <c r="M117" s="17"/>
    </row>
    <row r="118" spans="13:13" ht="29.25" customHeight="1">
      <c r="M118" s="17"/>
    </row>
    <row r="119" spans="13:13" ht="29.25" customHeight="1">
      <c r="M119" s="17"/>
    </row>
    <row r="120" spans="13:13" ht="29.25" customHeight="1">
      <c r="M120" s="17"/>
    </row>
    <row r="121" spans="13:13" ht="29.25" customHeight="1">
      <c r="M121" s="17"/>
    </row>
    <row r="122" spans="13:13" ht="29.25" customHeight="1">
      <c r="M122" s="17"/>
    </row>
    <row r="123" spans="13:13" ht="29.25" customHeight="1">
      <c r="M123" s="17"/>
    </row>
    <row r="124" spans="13:13" ht="29.25" customHeight="1">
      <c r="M124" s="17"/>
    </row>
    <row r="125" spans="13:13" ht="29.25" customHeight="1">
      <c r="M125" s="17"/>
    </row>
    <row r="126" spans="13:13" ht="29.25" customHeight="1">
      <c r="M126" s="17"/>
    </row>
    <row r="127" spans="13:13" ht="29.25" customHeight="1">
      <c r="M127" s="17"/>
    </row>
    <row r="128" spans="13:13" ht="29.25" customHeight="1">
      <c r="M128" s="17"/>
    </row>
    <row r="129" spans="13:13" ht="29.25" customHeight="1">
      <c r="M129" s="17"/>
    </row>
    <row r="130" spans="13:13" ht="29.25" customHeight="1">
      <c r="M130" s="17"/>
    </row>
    <row r="131" spans="13:13" ht="29.25" customHeight="1">
      <c r="M131" s="17"/>
    </row>
    <row r="132" spans="13:13" ht="29.25" customHeight="1">
      <c r="M132" s="17"/>
    </row>
    <row r="133" spans="13:13" ht="29.25" customHeight="1">
      <c r="M133" s="17"/>
    </row>
    <row r="134" spans="13:13" ht="29.25" customHeight="1">
      <c r="M134" s="17"/>
    </row>
    <row r="135" spans="13:13" ht="29.25" customHeight="1">
      <c r="M135" s="17"/>
    </row>
    <row r="136" spans="13:13" ht="29.25" customHeight="1">
      <c r="M136" s="17"/>
    </row>
    <row r="137" spans="13:13" ht="29.25" customHeight="1">
      <c r="M137" s="17"/>
    </row>
    <row r="138" spans="13:13" ht="29.25" customHeight="1">
      <c r="M138" s="17"/>
    </row>
    <row r="139" spans="13:13" ht="29.25" customHeight="1">
      <c r="M139" s="17"/>
    </row>
    <row r="140" spans="13:13" ht="29.25" customHeight="1">
      <c r="M140" s="17"/>
    </row>
    <row r="141" spans="13:13" ht="29.25" customHeight="1">
      <c r="M141" s="17"/>
    </row>
    <row r="142" spans="13:13" ht="29.25" customHeight="1">
      <c r="M142" s="17"/>
    </row>
    <row r="143" spans="13:13" ht="29.25" customHeight="1">
      <c r="M143" s="17"/>
    </row>
    <row r="144" spans="13:13" ht="29.25" customHeight="1">
      <c r="M144" s="17"/>
    </row>
    <row r="145" spans="13:13" ht="29.25" customHeight="1">
      <c r="M145" s="17"/>
    </row>
    <row r="146" spans="13:13" ht="29.25" customHeight="1">
      <c r="M146" s="17"/>
    </row>
    <row r="147" spans="13:13" ht="29.25" customHeight="1">
      <c r="M147" s="17"/>
    </row>
    <row r="148" spans="13:13" ht="29.25" customHeight="1">
      <c r="M148" s="17"/>
    </row>
    <row r="149" spans="13:13" ht="29.25" customHeight="1">
      <c r="M149" s="17"/>
    </row>
    <row r="150" spans="13:13" ht="29.25" customHeight="1">
      <c r="M150" s="17"/>
    </row>
    <row r="151" spans="13:13" ht="29.25" customHeight="1">
      <c r="M151" s="17"/>
    </row>
    <row r="152" spans="13:13" ht="29.25" customHeight="1">
      <c r="M152" s="17"/>
    </row>
    <row r="153" spans="13:13" ht="29.25" customHeight="1">
      <c r="M153" s="17"/>
    </row>
    <row r="154" spans="13:13" ht="29.25" customHeight="1">
      <c r="M154" s="17"/>
    </row>
    <row r="155" spans="13:13" ht="29.25" customHeight="1">
      <c r="M155" s="17"/>
    </row>
    <row r="156" spans="13:13" ht="29.25" customHeight="1">
      <c r="M156" s="17"/>
    </row>
    <row r="157" spans="13:13" ht="29.25" customHeight="1">
      <c r="M157" s="17"/>
    </row>
    <row r="158" spans="13:13" ht="29.25" customHeight="1">
      <c r="M158" s="17"/>
    </row>
    <row r="159" spans="13:13" ht="29.25" customHeight="1">
      <c r="M159" s="17"/>
    </row>
    <row r="160" spans="13:13" ht="29.25" customHeight="1">
      <c r="M160" s="17"/>
    </row>
    <row r="161" spans="13:13" ht="29.25" customHeight="1">
      <c r="M161" s="17"/>
    </row>
    <row r="162" spans="13:13" ht="29.25" customHeight="1">
      <c r="M162" s="17"/>
    </row>
    <row r="163" spans="13:13" ht="29.25" customHeight="1">
      <c r="M163" s="17"/>
    </row>
    <row r="164" spans="13:13" ht="29.25" customHeight="1">
      <c r="M164" s="17"/>
    </row>
    <row r="165" spans="13:13" ht="29.25" customHeight="1">
      <c r="M165" s="17"/>
    </row>
    <row r="166" spans="13:13" ht="29.25" customHeight="1">
      <c r="M166" s="17"/>
    </row>
    <row r="167" spans="13:13" ht="29.25" customHeight="1">
      <c r="M167" s="17"/>
    </row>
    <row r="168" spans="13:13" ht="29.25" customHeight="1">
      <c r="M168" s="17"/>
    </row>
    <row r="169" spans="13:13" ht="29.25" customHeight="1">
      <c r="M169" s="17"/>
    </row>
    <row r="170" spans="13:13" ht="29.25" customHeight="1">
      <c r="M170" s="17"/>
    </row>
    <row r="171" spans="13:13" ht="29.25" customHeight="1">
      <c r="M171" s="17"/>
    </row>
    <row r="172" spans="13:13" ht="29.25" customHeight="1">
      <c r="M172" s="17"/>
    </row>
    <row r="173" spans="13:13" ht="29.25" customHeight="1">
      <c r="M173" s="17"/>
    </row>
    <row r="174" spans="13:13" ht="29.25" customHeight="1">
      <c r="M174" s="17"/>
    </row>
    <row r="175" spans="13:13" ht="29.25" customHeight="1">
      <c r="M175" s="17"/>
    </row>
    <row r="176" spans="13:13" ht="29.25" customHeight="1">
      <c r="M176" s="17"/>
    </row>
    <row r="177" spans="13:13" ht="29.25" customHeight="1">
      <c r="M177" s="17"/>
    </row>
    <row r="178" spans="13:13" ht="29.25" customHeight="1">
      <c r="M178" s="17"/>
    </row>
    <row r="179" spans="13:13" ht="29.25" customHeight="1">
      <c r="M179" s="17"/>
    </row>
    <row r="180" spans="13:13" ht="29.25" customHeight="1">
      <c r="M180" s="17"/>
    </row>
    <row r="181" spans="13:13" ht="29.25" customHeight="1">
      <c r="M181" s="17"/>
    </row>
    <row r="182" spans="13:13" ht="29.25" customHeight="1">
      <c r="M182" s="17"/>
    </row>
    <row r="183" spans="13:13" ht="29.25" customHeight="1">
      <c r="M183" s="17"/>
    </row>
    <row r="184" spans="13:13" ht="29.25" customHeight="1">
      <c r="M184" s="17"/>
    </row>
    <row r="185" spans="13:13" ht="29.25" customHeight="1">
      <c r="M185" s="17"/>
    </row>
    <row r="186" spans="13:13" ht="29.25" customHeight="1">
      <c r="M186" s="17"/>
    </row>
    <row r="187" spans="13:13" ht="29.25" customHeight="1">
      <c r="M187" s="17"/>
    </row>
    <row r="188" spans="13:13" ht="29.25" customHeight="1">
      <c r="M188" s="17"/>
    </row>
    <row r="189" spans="13:13" ht="29.25" customHeight="1">
      <c r="M189" s="17"/>
    </row>
    <row r="190" spans="13:13" ht="29.25" customHeight="1">
      <c r="M190" s="17"/>
    </row>
    <row r="191" spans="13:13" ht="29.25" customHeight="1">
      <c r="M191" s="17"/>
    </row>
    <row r="192" spans="13:13" ht="29.25" customHeight="1">
      <c r="M192" s="17"/>
    </row>
    <row r="193" spans="13:13" ht="29.25" customHeight="1">
      <c r="M193" s="17"/>
    </row>
    <row r="194" spans="13:13" ht="29.25" customHeight="1">
      <c r="M194" s="17"/>
    </row>
    <row r="195" spans="13:13" ht="29.25" customHeight="1">
      <c r="M195" s="17"/>
    </row>
    <row r="196" spans="13:13" ht="29.25" customHeight="1">
      <c r="M196" s="17"/>
    </row>
    <row r="197" spans="13:13" ht="29.25" customHeight="1">
      <c r="M197" s="17"/>
    </row>
    <row r="198" spans="13:13" ht="29.25" customHeight="1">
      <c r="M198" s="17"/>
    </row>
    <row r="199" spans="13:13" ht="29.25" customHeight="1">
      <c r="M199" s="17"/>
    </row>
    <row r="200" spans="13:13" ht="29.25" customHeight="1">
      <c r="M200" s="17"/>
    </row>
    <row r="201" spans="13:13" ht="29.25" customHeight="1">
      <c r="M201" s="17"/>
    </row>
    <row r="202" spans="13:13" ht="29.25" customHeight="1">
      <c r="M202" s="17"/>
    </row>
    <row r="203" spans="13:13" ht="29.25" customHeight="1">
      <c r="M203" s="17"/>
    </row>
    <row r="204" spans="13:13" ht="29.25" customHeight="1">
      <c r="M204" s="17"/>
    </row>
    <row r="205" spans="13:13" ht="29.25" customHeight="1">
      <c r="M205" s="17"/>
    </row>
    <row r="206" spans="13:13" ht="29.25" customHeight="1">
      <c r="M206" s="17"/>
    </row>
    <row r="207" spans="13:13" ht="29.25" customHeight="1">
      <c r="M207" s="17"/>
    </row>
    <row r="208" spans="13:13" ht="29.25" customHeight="1">
      <c r="M208" s="17"/>
    </row>
    <row r="209" spans="13:13" ht="29.25" customHeight="1">
      <c r="M209" s="17"/>
    </row>
    <row r="210" spans="13:13" ht="29.25" customHeight="1">
      <c r="M210" s="17"/>
    </row>
    <row r="211" spans="13:13" ht="29.25" customHeight="1">
      <c r="M211" s="17"/>
    </row>
    <row r="212" spans="13:13" ht="29.25" customHeight="1">
      <c r="M212" s="17"/>
    </row>
    <row r="213" spans="13:13" ht="29.25" customHeight="1">
      <c r="M213" s="17"/>
    </row>
    <row r="214" spans="13:13" ht="29.25" customHeight="1">
      <c r="M214" s="17"/>
    </row>
    <row r="215" spans="13:13" ht="29.25" customHeight="1">
      <c r="M215" s="17"/>
    </row>
    <row r="216" spans="13:13" ht="29.25" customHeight="1">
      <c r="M216" s="17"/>
    </row>
    <row r="217" spans="13:13" ht="29.25" customHeight="1">
      <c r="M217" s="17"/>
    </row>
    <row r="218" spans="13:13" ht="29.25" customHeight="1">
      <c r="M218" s="17"/>
    </row>
    <row r="219" spans="13:13" ht="29.25" customHeight="1">
      <c r="M219" s="17"/>
    </row>
    <row r="220" spans="13:13" ht="29.25" customHeight="1">
      <c r="M220" s="17"/>
    </row>
    <row r="221" spans="13:13" ht="29.25" customHeight="1">
      <c r="M221" s="17"/>
    </row>
    <row r="222" spans="13:13" ht="29.25" customHeight="1">
      <c r="M222" s="17"/>
    </row>
    <row r="223" spans="13:13" ht="29.25" customHeight="1">
      <c r="M223" s="17"/>
    </row>
    <row r="224" spans="13:13" ht="29.25" customHeight="1">
      <c r="M224" s="17"/>
    </row>
    <row r="225" spans="13:13" ht="29.25" customHeight="1">
      <c r="M225" s="17"/>
    </row>
    <row r="226" spans="13:13" ht="29.25" customHeight="1">
      <c r="M226" s="17"/>
    </row>
    <row r="227" spans="13:13" ht="29.25" customHeight="1">
      <c r="M227" s="17"/>
    </row>
    <row r="228" spans="13:13" ht="29.25" customHeight="1">
      <c r="M228" s="17"/>
    </row>
    <row r="229" spans="13:13" ht="29.25" customHeight="1">
      <c r="M229" s="17"/>
    </row>
    <row r="230" spans="13:13" ht="29.25" customHeight="1">
      <c r="M230" s="17"/>
    </row>
    <row r="231" spans="13:13" ht="29.25" customHeight="1">
      <c r="M231" s="17"/>
    </row>
    <row r="232" spans="13:13" ht="29.25" customHeight="1">
      <c r="M232" s="17"/>
    </row>
    <row r="233" spans="13:13" ht="29.25" customHeight="1">
      <c r="M233" s="17"/>
    </row>
    <row r="234" spans="13:13" ht="29.25" customHeight="1">
      <c r="M234" s="17"/>
    </row>
    <row r="235" spans="13:13" ht="29.25" customHeight="1">
      <c r="M235" s="17"/>
    </row>
    <row r="236" spans="13:13" ht="29.25" customHeight="1">
      <c r="M236" s="17"/>
    </row>
    <row r="237" spans="13:13" ht="29.25" customHeight="1">
      <c r="M237" s="17"/>
    </row>
    <row r="238" spans="13:13" ht="29.25" customHeight="1">
      <c r="M238" s="17"/>
    </row>
    <row r="239" spans="13:13" ht="29.25" customHeight="1">
      <c r="M239" s="17"/>
    </row>
    <row r="240" spans="13:13" ht="29.25" customHeight="1">
      <c r="M240" s="17"/>
    </row>
    <row r="241" spans="13:13" ht="29.25" customHeight="1">
      <c r="M241" s="17"/>
    </row>
    <row r="242" spans="13:13" ht="29.25" customHeight="1">
      <c r="M242" s="17"/>
    </row>
    <row r="243" spans="13:13" ht="29.25" customHeight="1">
      <c r="M243" s="17"/>
    </row>
    <row r="244" spans="13:13" ht="29.25" customHeight="1">
      <c r="M244" s="17"/>
    </row>
    <row r="245" spans="13:13" ht="29.25" customHeight="1">
      <c r="M245" s="17"/>
    </row>
    <row r="246" spans="13:13" ht="29.25" customHeight="1">
      <c r="M246" s="17"/>
    </row>
    <row r="247" spans="13:13" ht="29.25" customHeight="1">
      <c r="M247" s="17"/>
    </row>
    <row r="248" spans="13:13" ht="29.25" customHeight="1">
      <c r="M248" s="17"/>
    </row>
    <row r="249" spans="13:13" ht="29.25" customHeight="1">
      <c r="M249" s="17"/>
    </row>
    <row r="250" spans="13:13" ht="29.25" customHeight="1">
      <c r="M250" s="17"/>
    </row>
    <row r="251" spans="13:13" ht="29.25" customHeight="1">
      <c r="M251" s="17"/>
    </row>
    <row r="252" spans="13:13" ht="29.25" customHeight="1">
      <c r="M252" s="17"/>
    </row>
    <row r="253" spans="13:13" ht="29.25" customHeight="1">
      <c r="M253" s="17"/>
    </row>
    <row r="254" spans="13:13" ht="29.25" customHeight="1">
      <c r="M254" s="17"/>
    </row>
    <row r="255" spans="13:13" ht="29.25" customHeight="1">
      <c r="M255" s="17"/>
    </row>
    <row r="256" spans="13:13" ht="29.25" customHeight="1">
      <c r="M256" s="17"/>
    </row>
    <row r="257" spans="13:13" ht="29.25" customHeight="1">
      <c r="M257" s="17"/>
    </row>
    <row r="258" spans="13:13" ht="29.25" customHeight="1">
      <c r="M258" s="17"/>
    </row>
    <row r="259" spans="13:13" ht="29.25" customHeight="1">
      <c r="M259" s="17"/>
    </row>
    <row r="260" spans="13:13" ht="29.25" customHeight="1">
      <c r="M260" s="17"/>
    </row>
    <row r="261" spans="13:13" ht="29.25" customHeight="1">
      <c r="M261" s="17"/>
    </row>
    <row r="262" spans="13:13" ht="29.25" customHeight="1">
      <c r="M262" s="17"/>
    </row>
    <row r="263" spans="13:13" ht="29.25" customHeight="1">
      <c r="M263" s="17"/>
    </row>
    <row r="264" spans="13:13" ht="29.25" customHeight="1">
      <c r="M264" s="17"/>
    </row>
    <row r="265" spans="13:13" ht="29.25" customHeight="1">
      <c r="M265" s="17"/>
    </row>
    <row r="266" spans="13:13" ht="29.25" customHeight="1">
      <c r="M266" s="17"/>
    </row>
    <row r="267" spans="13:13" ht="29.25" customHeight="1">
      <c r="M267" s="17"/>
    </row>
    <row r="268" spans="13:13" ht="29.25" customHeight="1">
      <c r="M268" s="17"/>
    </row>
    <row r="269" spans="13:13" ht="29.25" customHeight="1">
      <c r="M269" s="17"/>
    </row>
    <row r="270" spans="13:13" ht="29.25" customHeight="1">
      <c r="M270" s="17"/>
    </row>
    <row r="271" spans="13:13" ht="29.25" customHeight="1">
      <c r="M271" s="17"/>
    </row>
    <row r="272" spans="13:13" ht="29.25" customHeight="1">
      <c r="M272" s="17"/>
    </row>
    <row r="273" spans="13:13" ht="29.25" customHeight="1">
      <c r="M273" s="17"/>
    </row>
    <row r="274" spans="13:13" ht="29.25" customHeight="1">
      <c r="M274" s="17"/>
    </row>
    <row r="275" spans="13:13" ht="29.25" customHeight="1">
      <c r="M275" s="17"/>
    </row>
    <row r="276" spans="13:13" ht="29.25" customHeight="1">
      <c r="M276" s="17"/>
    </row>
    <row r="277" spans="13:13" ht="29.25" customHeight="1">
      <c r="M277" s="17"/>
    </row>
    <row r="278" spans="13:13" ht="29.25" customHeight="1">
      <c r="M278" s="17"/>
    </row>
    <row r="279" spans="13:13" ht="29.25" customHeight="1">
      <c r="M279" s="17"/>
    </row>
    <row r="280" spans="13:13" ht="29.25" customHeight="1">
      <c r="M280" s="17"/>
    </row>
    <row r="281" spans="13:13" ht="29.25" customHeight="1">
      <c r="M281" s="17"/>
    </row>
    <row r="282" spans="13:13" ht="29.25" customHeight="1">
      <c r="M282" s="17"/>
    </row>
    <row r="283" spans="13:13" ht="29.25" customHeight="1">
      <c r="M283" s="17"/>
    </row>
    <row r="284" spans="13:13" ht="29.25" customHeight="1">
      <c r="M284" s="17"/>
    </row>
    <row r="285" spans="13:13" ht="29.25" customHeight="1">
      <c r="M285" s="17"/>
    </row>
    <row r="286" spans="13:13" ht="29.25" customHeight="1">
      <c r="M286" s="17"/>
    </row>
    <row r="287" spans="13:13" ht="29.25" customHeight="1">
      <c r="M287" s="17"/>
    </row>
    <row r="288" spans="13:13" ht="29.25" customHeight="1">
      <c r="M288" s="17"/>
    </row>
    <row r="289" spans="13:13" ht="29.25" customHeight="1">
      <c r="M289" s="17"/>
    </row>
    <row r="290" spans="13:13" ht="29.25" customHeight="1">
      <c r="M290" s="17"/>
    </row>
    <row r="291" spans="13:13" ht="29.25" customHeight="1">
      <c r="M291" s="17"/>
    </row>
    <row r="292" spans="13:13" ht="29.25" customHeight="1">
      <c r="M292" s="17"/>
    </row>
    <row r="293" spans="13:13" ht="29.25" customHeight="1">
      <c r="M293" s="17"/>
    </row>
    <row r="294" spans="13:13" ht="29.25" customHeight="1">
      <c r="M294" s="17"/>
    </row>
    <row r="295" spans="13:13" ht="29.25" customHeight="1">
      <c r="M295" s="17"/>
    </row>
    <row r="296" spans="13:13" ht="29.25" customHeight="1">
      <c r="M296" s="17"/>
    </row>
    <row r="297" spans="13:13" ht="29.25" customHeight="1">
      <c r="M297" s="17"/>
    </row>
    <row r="298" spans="13:13" ht="29.25" customHeight="1">
      <c r="M298" s="17"/>
    </row>
    <row r="299" spans="13:13" ht="29.25" customHeight="1">
      <c r="M299" s="17"/>
    </row>
    <row r="300" spans="13:13" ht="29.25" customHeight="1">
      <c r="M300" s="17"/>
    </row>
    <row r="301" spans="13:13" ht="29.25" customHeight="1">
      <c r="M301" s="17"/>
    </row>
    <row r="302" spans="13:13" ht="29.25" customHeight="1">
      <c r="M302" s="17"/>
    </row>
    <row r="303" spans="13:13" ht="29.25" customHeight="1">
      <c r="M303" s="17"/>
    </row>
    <row r="304" spans="13:13" ht="29.25" customHeight="1">
      <c r="M304" s="17"/>
    </row>
    <row r="305" spans="13:13" ht="29.25" customHeight="1">
      <c r="M305" s="17"/>
    </row>
    <row r="306" spans="13:13" ht="29.25" customHeight="1">
      <c r="M306" s="17"/>
    </row>
    <row r="307" spans="13:13" ht="29.25" customHeight="1">
      <c r="M307" s="17"/>
    </row>
    <row r="308" spans="13:13" ht="29.25" customHeight="1">
      <c r="M308" s="17"/>
    </row>
    <row r="309" spans="13:13" ht="29.25" customHeight="1">
      <c r="M309" s="17"/>
    </row>
    <row r="310" spans="13:13" ht="29.25" customHeight="1">
      <c r="M310" s="17"/>
    </row>
    <row r="311" spans="13:13" ht="29.25" customHeight="1">
      <c r="M311" s="17"/>
    </row>
    <row r="312" spans="13:13" ht="29.25" customHeight="1">
      <c r="M312" s="17"/>
    </row>
    <row r="313" spans="13:13" ht="29.25" customHeight="1">
      <c r="M313" s="17"/>
    </row>
    <row r="314" spans="13:13" ht="29.25" customHeight="1">
      <c r="M314" s="17"/>
    </row>
    <row r="315" spans="13:13" ht="29.25" customHeight="1">
      <c r="M315" s="17"/>
    </row>
    <row r="316" spans="13:13" ht="29.25" customHeight="1">
      <c r="M316" s="17"/>
    </row>
    <row r="317" spans="13:13" ht="29.25" customHeight="1">
      <c r="M317" s="17"/>
    </row>
    <row r="318" spans="13:13" ht="29.25" customHeight="1">
      <c r="M318" s="17"/>
    </row>
    <row r="319" spans="13:13" ht="29.25" customHeight="1">
      <c r="M319" s="17"/>
    </row>
    <row r="320" spans="13:13" ht="29.25" customHeight="1">
      <c r="M320" s="17"/>
    </row>
    <row r="321" spans="13:13" ht="29.25" customHeight="1">
      <c r="M321" s="17"/>
    </row>
    <row r="322" spans="13:13" ht="29.25" customHeight="1">
      <c r="M322" s="17"/>
    </row>
    <row r="323" spans="13:13" ht="29.25" customHeight="1">
      <c r="M323" s="17"/>
    </row>
    <row r="324" spans="13:13" ht="29.25" customHeight="1">
      <c r="M324" s="17"/>
    </row>
    <row r="325" spans="13:13" ht="29.25" customHeight="1">
      <c r="M325" s="17"/>
    </row>
    <row r="326" spans="13:13" ht="29.25" customHeight="1">
      <c r="M326" s="17"/>
    </row>
    <row r="327" spans="13:13" ht="29.25" customHeight="1">
      <c r="M327" s="17"/>
    </row>
    <row r="328" spans="13:13" ht="29.25" customHeight="1">
      <c r="M328" s="17"/>
    </row>
    <row r="329" spans="13:13" ht="29.25" customHeight="1">
      <c r="M329" s="17"/>
    </row>
    <row r="330" spans="13:13" ht="29.25" customHeight="1">
      <c r="M330" s="17"/>
    </row>
    <row r="331" spans="13:13" ht="29.25" customHeight="1">
      <c r="M331" s="17"/>
    </row>
    <row r="332" spans="13:13" ht="29.25" customHeight="1">
      <c r="M332" s="17"/>
    </row>
    <row r="333" spans="13:13" ht="29.25" customHeight="1">
      <c r="M333" s="17"/>
    </row>
    <row r="334" spans="13:13" ht="29.25" customHeight="1">
      <c r="M334" s="17"/>
    </row>
    <row r="335" spans="13:13" ht="29.25" customHeight="1">
      <c r="M335" s="17"/>
    </row>
    <row r="336" spans="13:13" ht="29.25" customHeight="1">
      <c r="M336" s="17"/>
    </row>
    <row r="337" spans="13:13" ht="29.25" customHeight="1">
      <c r="M337" s="17"/>
    </row>
    <row r="338" spans="13:13" ht="29.25" customHeight="1">
      <c r="M338" s="17"/>
    </row>
    <row r="339" spans="13:13" ht="29.25" customHeight="1">
      <c r="M339" s="17"/>
    </row>
    <row r="340" spans="13:13" ht="29.25" customHeight="1">
      <c r="M340" s="17"/>
    </row>
    <row r="341" spans="13:13" ht="29.25" customHeight="1">
      <c r="M341" s="17"/>
    </row>
    <row r="342" spans="13:13" ht="29.25" customHeight="1">
      <c r="M342" s="17"/>
    </row>
    <row r="343" spans="13:13" ht="29.25" customHeight="1">
      <c r="M343" s="17"/>
    </row>
    <row r="344" spans="13:13" ht="29.25" customHeight="1">
      <c r="M344" s="17"/>
    </row>
    <row r="345" spans="13:13" ht="29.25" customHeight="1">
      <c r="M345" s="17"/>
    </row>
    <row r="346" spans="13:13" ht="29.25" customHeight="1">
      <c r="M346" s="17"/>
    </row>
    <row r="347" spans="13:13" ht="29.25" customHeight="1">
      <c r="M347" s="17"/>
    </row>
    <row r="348" spans="13:13" ht="29.25" customHeight="1">
      <c r="M348" s="17"/>
    </row>
    <row r="349" spans="13:13" ht="29.25" customHeight="1">
      <c r="M349" s="17"/>
    </row>
    <row r="350" spans="13:13" ht="29.25" customHeight="1">
      <c r="M350" s="17"/>
    </row>
    <row r="351" spans="13:13" ht="29.25" customHeight="1">
      <c r="M351" s="17"/>
    </row>
    <row r="352" spans="13:13" ht="29.25" customHeight="1">
      <c r="M352" s="17"/>
    </row>
    <row r="353" spans="13:13" ht="29.25" customHeight="1">
      <c r="M353" s="17"/>
    </row>
    <row r="354" spans="13:13" ht="29.25" customHeight="1">
      <c r="M354" s="17"/>
    </row>
    <row r="355" spans="13:13" ht="29.25" customHeight="1">
      <c r="M355" s="17"/>
    </row>
    <row r="356" spans="13:13" ht="29.25" customHeight="1">
      <c r="M356" s="17"/>
    </row>
    <row r="357" spans="13:13" ht="29.25" customHeight="1">
      <c r="M357" s="17"/>
    </row>
    <row r="358" spans="13:13" ht="29.25" customHeight="1">
      <c r="M358" s="17"/>
    </row>
    <row r="359" spans="13:13" ht="29.25" customHeight="1">
      <c r="M359" s="17"/>
    </row>
    <row r="360" spans="13:13" ht="29.25" customHeight="1">
      <c r="M360" s="17"/>
    </row>
    <row r="361" spans="13:13" ht="29.25" customHeight="1">
      <c r="M361" s="17"/>
    </row>
    <row r="362" spans="13:13" ht="29.25" customHeight="1">
      <c r="M362" s="17"/>
    </row>
    <row r="363" spans="13:13" ht="29.25" customHeight="1">
      <c r="M363" s="17"/>
    </row>
    <row r="364" spans="13:13" ht="29.25" customHeight="1">
      <c r="M364" s="17"/>
    </row>
    <row r="365" spans="13:13" ht="29.25" customHeight="1">
      <c r="M365" s="17"/>
    </row>
    <row r="366" spans="13:13" ht="29.25" customHeight="1">
      <c r="M366" s="17"/>
    </row>
    <row r="367" spans="13:13" ht="29.25" customHeight="1">
      <c r="M367" s="17"/>
    </row>
    <row r="368" spans="13:13" ht="29.25" customHeight="1">
      <c r="M368" s="17"/>
    </row>
    <row r="369" spans="13:13" ht="29.25" customHeight="1">
      <c r="M369" s="17"/>
    </row>
    <row r="370" spans="13:13" ht="29.25" customHeight="1">
      <c r="M370" s="17"/>
    </row>
    <row r="371" spans="13:13" ht="29.25" customHeight="1">
      <c r="M371" s="17"/>
    </row>
    <row r="372" spans="13:13" ht="29.25" customHeight="1">
      <c r="M372" s="17"/>
    </row>
    <row r="373" spans="13:13" ht="29.25" customHeight="1">
      <c r="M373" s="17"/>
    </row>
    <row r="374" spans="13:13" ht="29.25" customHeight="1">
      <c r="M374" s="17"/>
    </row>
    <row r="375" spans="13:13" ht="29.25" customHeight="1">
      <c r="M375" s="17"/>
    </row>
    <row r="376" spans="13:13" ht="29.25" customHeight="1">
      <c r="M376" s="17"/>
    </row>
    <row r="377" spans="13:13" ht="29.25" customHeight="1">
      <c r="M377" s="17"/>
    </row>
    <row r="378" spans="13:13" ht="29.25" customHeight="1">
      <c r="M378" s="17"/>
    </row>
    <row r="379" spans="13:13" ht="29.25" customHeight="1">
      <c r="M379" s="17"/>
    </row>
    <row r="380" spans="13:13" ht="29.25" customHeight="1">
      <c r="M380" s="17"/>
    </row>
    <row r="381" spans="13:13" ht="29.25" customHeight="1">
      <c r="M381" s="17"/>
    </row>
    <row r="382" spans="13:13" ht="29.25" customHeight="1">
      <c r="M382" s="17"/>
    </row>
    <row r="383" spans="13:13" ht="29.25" customHeight="1">
      <c r="M383" s="17"/>
    </row>
    <row r="384" spans="13:13" ht="29.25" customHeight="1">
      <c r="M384" s="17"/>
    </row>
    <row r="385" spans="13:13" ht="29.25" customHeight="1">
      <c r="M385" s="17"/>
    </row>
    <row r="386" spans="13:13" ht="29.25" customHeight="1">
      <c r="M386" s="17"/>
    </row>
    <row r="387" spans="13:13" ht="29.25" customHeight="1">
      <c r="M387" s="17"/>
    </row>
    <row r="388" spans="13:13" ht="29.25" customHeight="1">
      <c r="M388" s="17"/>
    </row>
    <row r="389" spans="13:13" ht="29.25" customHeight="1">
      <c r="M389" s="17"/>
    </row>
    <row r="390" spans="13:13" ht="29.25" customHeight="1">
      <c r="M390" s="17"/>
    </row>
    <row r="391" spans="13:13" ht="29.25" customHeight="1">
      <c r="M391" s="17"/>
    </row>
    <row r="392" spans="13:13" ht="29.25" customHeight="1">
      <c r="M392" s="17"/>
    </row>
    <row r="393" spans="13:13" ht="29.25" customHeight="1">
      <c r="M393" s="17"/>
    </row>
    <row r="394" spans="13:13" ht="29.25" customHeight="1">
      <c r="M394" s="17"/>
    </row>
    <row r="395" spans="13:13" ht="29.25" customHeight="1">
      <c r="M395" s="17"/>
    </row>
    <row r="396" spans="13:13" ht="29.25" customHeight="1">
      <c r="M396" s="17"/>
    </row>
    <row r="397" spans="13:13" ht="29.25" customHeight="1">
      <c r="M397" s="17"/>
    </row>
    <row r="398" spans="13:13" ht="29.25" customHeight="1">
      <c r="M398" s="17"/>
    </row>
    <row r="399" spans="13:13" ht="29.25" customHeight="1">
      <c r="M399" s="17"/>
    </row>
    <row r="400" spans="13:13" ht="29.25" customHeight="1">
      <c r="M400" s="17"/>
    </row>
    <row r="401" spans="13:13" ht="29.25" customHeight="1">
      <c r="M401" s="17"/>
    </row>
    <row r="402" spans="13:13" ht="29.25" customHeight="1">
      <c r="M402" s="17"/>
    </row>
    <row r="403" spans="13:13" ht="29.25" customHeight="1">
      <c r="M403" s="17"/>
    </row>
    <row r="404" spans="13:13" ht="29.25" customHeight="1">
      <c r="M404" s="17"/>
    </row>
    <row r="405" spans="13:13" ht="29.25" customHeight="1">
      <c r="M405" s="17"/>
    </row>
    <row r="406" spans="13:13" ht="29.25" customHeight="1">
      <c r="M406" s="17"/>
    </row>
    <row r="407" spans="13:13" ht="29.25" customHeight="1">
      <c r="M407" s="17"/>
    </row>
    <row r="408" spans="13:13" ht="29.25" customHeight="1">
      <c r="M408" s="17"/>
    </row>
    <row r="409" spans="13:13" ht="29.25" customHeight="1">
      <c r="M409" s="17"/>
    </row>
    <row r="410" spans="13:13" ht="29.25" customHeight="1">
      <c r="M410" s="17"/>
    </row>
    <row r="411" spans="13:13" ht="29.25" customHeight="1">
      <c r="M411" s="17"/>
    </row>
    <row r="412" spans="13:13" ht="29.25" customHeight="1">
      <c r="M412" s="17"/>
    </row>
    <row r="413" spans="13:13" ht="29.25" customHeight="1">
      <c r="M413" s="17"/>
    </row>
    <row r="414" spans="13:13" ht="29.25" customHeight="1">
      <c r="M414" s="17"/>
    </row>
    <row r="415" spans="13:13" ht="29.25" customHeight="1">
      <c r="M415" s="17"/>
    </row>
    <row r="416" spans="13:13" ht="29.25" customHeight="1">
      <c r="M416" s="17"/>
    </row>
    <row r="417" spans="13:13" ht="29.25" customHeight="1">
      <c r="M417" s="17"/>
    </row>
    <row r="418" spans="13:13" ht="29.25" customHeight="1">
      <c r="M418" s="17"/>
    </row>
    <row r="419" spans="13:13" ht="29.25" customHeight="1">
      <c r="M419" s="17"/>
    </row>
    <row r="420" spans="13:13" ht="29.25" customHeight="1">
      <c r="M420" s="17"/>
    </row>
    <row r="421" spans="13:13" ht="29.25" customHeight="1">
      <c r="M421" s="17"/>
    </row>
    <row r="422" spans="13:13" ht="29.25" customHeight="1">
      <c r="M422" s="17"/>
    </row>
    <row r="423" spans="13:13" ht="29.25" customHeight="1">
      <c r="M423" s="17"/>
    </row>
    <row r="424" spans="13:13" ht="29.25" customHeight="1">
      <c r="M424" s="17"/>
    </row>
    <row r="425" spans="13:13" ht="29.25" customHeight="1">
      <c r="M425" s="17"/>
    </row>
    <row r="426" spans="13:13" ht="29.25" customHeight="1">
      <c r="M426" s="17"/>
    </row>
    <row r="427" spans="13:13" ht="29.25" customHeight="1">
      <c r="M427" s="17"/>
    </row>
    <row r="428" spans="13:13" ht="29.25" customHeight="1">
      <c r="M428" s="17"/>
    </row>
    <row r="429" spans="13:13" ht="29.25" customHeight="1">
      <c r="M429" s="17"/>
    </row>
    <row r="430" spans="13:13" ht="29.25" customHeight="1">
      <c r="M430" s="17"/>
    </row>
    <row r="431" spans="13:13" ht="29.25" customHeight="1">
      <c r="M431" s="17"/>
    </row>
    <row r="432" spans="13:13" ht="29.25" customHeight="1">
      <c r="M432" s="17"/>
    </row>
    <row r="433" spans="13:13" ht="29.25" customHeight="1">
      <c r="M433" s="17"/>
    </row>
    <row r="434" spans="13:13" ht="29.25" customHeight="1">
      <c r="M434" s="17"/>
    </row>
    <row r="435" spans="13:13" ht="29.25" customHeight="1">
      <c r="M435" s="17"/>
    </row>
    <row r="436" spans="13:13" ht="29.25" customHeight="1">
      <c r="M436" s="17"/>
    </row>
    <row r="437" spans="13:13" ht="29.25" customHeight="1">
      <c r="M437" s="17"/>
    </row>
    <row r="438" spans="13:13" ht="29.25" customHeight="1">
      <c r="M438" s="17"/>
    </row>
    <row r="439" spans="13:13" ht="29.25" customHeight="1">
      <c r="M439" s="17"/>
    </row>
    <row r="440" spans="13:13" ht="29.25" customHeight="1">
      <c r="M440" s="17"/>
    </row>
    <row r="441" spans="13:13" ht="29.25" customHeight="1">
      <c r="M441" s="17"/>
    </row>
    <row r="442" spans="13:13" ht="29.25" customHeight="1">
      <c r="M442" s="17"/>
    </row>
    <row r="443" spans="13:13" ht="29.25" customHeight="1">
      <c r="M443" s="17"/>
    </row>
    <row r="444" spans="13:13" ht="29.25" customHeight="1">
      <c r="M444" s="17"/>
    </row>
    <row r="445" spans="13:13" ht="29.25" customHeight="1">
      <c r="M445" s="17"/>
    </row>
    <row r="446" spans="13:13" ht="29.25" customHeight="1">
      <c r="M446" s="17"/>
    </row>
    <row r="447" spans="13:13" ht="29.25" customHeight="1">
      <c r="M447" s="17"/>
    </row>
    <row r="448" spans="13:13" ht="29.25" customHeight="1">
      <c r="M448" s="17"/>
    </row>
    <row r="449" spans="13:13" ht="29.25" customHeight="1">
      <c r="M449" s="17"/>
    </row>
    <row r="450" spans="13:13" ht="29.25" customHeight="1">
      <c r="M450" s="17"/>
    </row>
  </sheetData>
  <mergeCells count="4">
    <mergeCell ref="D5:E5"/>
    <mergeCell ref="D4:E4"/>
    <mergeCell ref="B6:B10"/>
    <mergeCell ref="C11:C13"/>
  </mergeCells>
  <phoneticPr fontId="2"/>
  <dataValidations count="1">
    <dataValidation type="whole" operator="greaterThan" allowBlank="1" showInputMessage="1" showErrorMessage="1" errorTitle="入力エラー" error="着工日より前の日付になっています" sqref="D9:D10" xr:uid="{00000000-0002-0000-0100-000000000000}">
      <formula1>D6</formula1>
    </dataValidation>
  </dataValidations>
  <pageMargins left="0.70866141732283472" right="0.70866141732283472" top="0.74803149606299213" bottom="0.74803149606299213" header="0.31496062992125984" footer="0.31496062992125984"/>
  <pageSetup paperSize="9" scale="72"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S80"/>
  <sheetViews>
    <sheetView showGridLines="0" showZeros="0" tabSelected="1" view="pageBreakPreview" zoomScale="85" zoomScaleNormal="70" zoomScaleSheetLayoutView="85" workbookViewId="0">
      <pane ySplit="6" topLeftCell="A39" activePane="bottomLeft" state="frozen"/>
      <selection pane="bottomLeft" activeCell="K71" sqref="K71"/>
    </sheetView>
  </sheetViews>
  <sheetFormatPr defaultColWidth="3.625" defaultRowHeight="13.5"/>
  <cols>
    <col min="1" max="1" width="1.375" customWidth="1"/>
    <col min="6" max="6" width="4.125" customWidth="1"/>
    <col min="7" max="37" width="5.875" customWidth="1"/>
    <col min="38" max="39" width="5.625" customWidth="1"/>
    <col min="40" max="43" width="8" customWidth="1"/>
    <col min="45" max="45" width="8.125" customWidth="1"/>
  </cols>
  <sheetData>
    <row r="1" spans="2:45" ht="18.75" customHeight="1">
      <c r="B1" s="126" t="s">
        <v>265</v>
      </c>
    </row>
    <row r="2" spans="2:45" ht="13.5" customHeight="1">
      <c r="O2" s="27" t="s">
        <v>49</v>
      </c>
      <c r="T2" s="373"/>
      <c r="U2" s="373"/>
      <c r="V2" s="373"/>
      <c r="X2" s="27" t="s">
        <v>48</v>
      </c>
      <c r="AL2" s="369" t="s">
        <v>258</v>
      </c>
      <c r="AM2" s="2" t="s">
        <v>39</v>
      </c>
      <c r="AO2" s="369" t="s">
        <v>267</v>
      </c>
      <c r="AP2" s="2" t="s">
        <v>39</v>
      </c>
      <c r="AS2" t="s">
        <v>281</v>
      </c>
    </row>
    <row r="3" spans="2:45">
      <c r="B3" s="379" t="s">
        <v>15</v>
      </c>
      <c r="C3" s="379"/>
      <c r="D3" s="379"/>
      <c r="E3" s="394">
        <f>初期入力!D5</f>
        <v>0</v>
      </c>
      <c r="F3" s="394"/>
      <c r="G3" s="394"/>
      <c r="H3" s="394"/>
      <c r="I3" s="394"/>
      <c r="J3" s="394"/>
      <c r="K3" s="394"/>
      <c r="L3" s="394"/>
      <c r="M3" s="394"/>
      <c r="P3" s="392">
        <f>初期入力!D6</f>
        <v>0</v>
      </c>
      <c r="Q3" s="392"/>
      <c r="R3" s="392"/>
      <c r="S3" s="127" t="s">
        <v>8</v>
      </c>
      <c r="T3" s="392">
        <f>初期入力!D9</f>
        <v>0</v>
      </c>
      <c r="U3" s="392"/>
      <c r="V3" s="392"/>
      <c r="Y3" s="393" t="s">
        <v>46</v>
      </c>
      <c r="Z3" s="393"/>
      <c r="AA3" s="378">
        <f>初期入力!D7</f>
        <v>0</v>
      </c>
      <c r="AB3" s="378"/>
      <c r="AC3" s="378"/>
      <c r="AD3" s="127" t="s">
        <v>8</v>
      </c>
      <c r="AE3" s="391" t="s">
        <v>47</v>
      </c>
      <c r="AF3" s="391"/>
      <c r="AG3" s="391"/>
      <c r="AH3" s="378">
        <f>+初期入力!D8</f>
        <v>0</v>
      </c>
      <c r="AI3" s="378"/>
      <c r="AJ3" s="378"/>
      <c r="AL3" s="364"/>
      <c r="AM3" s="25" t="s">
        <v>74</v>
      </c>
      <c r="AO3" s="364"/>
      <c r="AP3" s="25" t="s">
        <v>268</v>
      </c>
    </row>
    <row r="4" spans="2:45" ht="11.25" customHeight="1">
      <c r="AL4" s="365"/>
      <c r="AM4" s="25" t="s">
        <v>33</v>
      </c>
      <c r="AO4" s="365"/>
      <c r="AP4" s="25"/>
    </row>
    <row r="5" spans="2:45" ht="12.75" customHeight="1">
      <c r="B5" s="36"/>
      <c r="C5" s="37"/>
      <c r="D5" s="37"/>
      <c r="E5" s="37"/>
      <c r="F5" s="38"/>
      <c r="G5" s="128">
        <v>1</v>
      </c>
      <c r="H5" s="129">
        <v>2</v>
      </c>
      <c r="I5" s="129">
        <v>3</v>
      </c>
      <c r="J5" s="129">
        <v>4</v>
      </c>
      <c r="K5" s="129">
        <v>5</v>
      </c>
      <c r="L5" s="129">
        <v>6</v>
      </c>
      <c r="M5" s="129">
        <v>7</v>
      </c>
      <c r="N5" s="129">
        <v>8</v>
      </c>
      <c r="O5" s="129">
        <v>9</v>
      </c>
      <c r="P5" s="129">
        <v>10</v>
      </c>
      <c r="Q5" s="129">
        <v>11</v>
      </c>
      <c r="R5" s="129">
        <v>12</v>
      </c>
      <c r="S5" s="129">
        <v>13</v>
      </c>
      <c r="T5" s="129">
        <v>14</v>
      </c>
      <c r="U5" s="129">
        <v>15</v>
      </c>
      <c r="V5" s="129">
        <v>16</v>
      </c>
      <c r="W5" s="129">
        <v>17</v>
      </c>
      <c r="X5" s="129">
        <v>18</v>
      </c>
      <c r="Y5" s="129">
        <v>19</v>
      </c>
      <c r="Z5" s="129">
        <v>20</v>
      </c>
      <c r="AA5" s="129">
        <v>21</v>
      </c>
      <c r="AB5" s="129">
        <v>22</v>
      </c>
      <c r="AC5" s="129">
        <v>23</v>
      </c>
      <c r="AD5" s="129">
        <v>24</v>
      </c>
      <c r="AE5" s="129">
        <v>25</v>
      </c>
      <c r="AF5" s="129">
        <v>26</v>
      </c>
      <c r="AG5" s="129">
        <v>27</v>
      </c>
      <c r="AH5" s="129">
        <v>28</v>
      </c>
      <c r="AI5" s="129">
        <v>29</v>
      </c>
      <c r="AJ5" s="129">
        <v>30</v>
      </c>
      <c r="AK5" s="130">
        <v>31</v>
      </c>
      <c r="AL5" s="1"/>
      <c r="AM5" s="1"/>
      <c r="AN5" s="73" t="s">
        <v>51</v>
      </c>
      <c r="AO5" s="73" t="s">
        <v>50</v>
      </c>
      <c r="AP5" t="s">
        <v>61</v>
      </c>
      <c r="AQ5" t="s">
        <v>48</v>
      </c>
      <c r="AS5" t="s">
        <v>266</v>
      </c>
    </row>
    <row r="6" spans="2:45" ht="12.75" customHeight="1">
      <c r="B6" s="387" t="str">
        <f ca="1">ｶﾚﾝﾀﾞｰ!QT1&amp;"年"</f>
        <v>2026年</v>
      </c>
      <c r="C6" s="388"/>
      <c r="D6" s="131" t="s">
        <v>106</v>
      </c>
      <c r="E6" s="132"/>
      <c r="F6" s="133"/>
      <c r="G6" s="150" t="str">
        <f ca="1">'旬報(3月)'!D16</f>
        <v>日</v>
      </c>
      <c r="H6" s="151" t="str">
        <f ca="1">'旬報(3月)'!D17</f>
        <v>月</v>
      </c>
      <c r="I6" s="151" t="str">
        <f ca="1">'旬報(3月)'!D18</f>
        <v>火</v>
      </c>
      <c r="J6" s="151" t="str">
        <f ca="1">'旬報(3月)'!D19</f>
        <v>水</v>
      </c>
      <c r="K6" s="151" t="str">
        <f ca="1">'旬報(3月)'!D20</f>
        <v>木</v>
      </c>
      <c r="L6" s="151" t="str">
        <f ca="1">'旬報(3月)'!D21</f>
        <v>金</v>
      </c>
      <c r="M6" s="151" t="str">
        <f ca="1">'旬報(3月)'!D22</f>
        <v>土</v>
      </c>
      <c r="N6" s="151" t="str">
        <f ca="1">'旬報(3月)'!D23</f>
        <v>日</v>
      </c>
      <c r="O6" s="151" t="str">
        <f ca="1">'旬報(3月)'!D24</f>
        <v>月</v>
      </c>
      <c r="P6" s="151" t="str">
        <f ca="1">'旬報(3月)'!D25</f>
        <v>火</v>
      </c>
      <c r="Q6" s="151" t="str">
        <f ca="1">'旬報(3月)'!D36</f>
        <v>水</v>
      </c>
      <c r="R6" s="151" t="str">
        <f ca="1">'旬報(3月)'!D37</f>
        <v>木</v>
      </c>
      <c r="S6" s="151" t="str">
        <f ca="1">'旬報(3月)'!D38</f>
        <v>金</v>
      </c>
      <c r="T6" s="151" t="str">
        <f ca="1">'旬報(3月)'!D39</f>
        <v>土</v>
      </c>
      <c r="U6" s="151" t="str">
        <f ca="1">'旬報(3月)'!D40</f>
        <v>日</v>
      </c>
      <c r="V6" s="151" t="str">
        <f ca="1">'旬報(3月)'!D41</f>
        <v>月</v>
      </c>
      <c r="W6" s="151" t="str">
        <f ca="1">'旬報(3月)'!D42</f>
        <v>火</v>
      </c>
      <c r="X6" s="151" t="str">
        <f ca="1">'旬報(3月)'!D43</f>
        <v>水</v>
      </c>
      <c r="Y6" s="151" t="str">
        <f ca="1">'旬報(3月)'!D44</f>
        <v>木</v>
      </c>
      <c r="Z6" s="151" t="str">
        <f ca="1">'旬報(3月)'!D45</f>
        <v>金</v>
      </c>
      <c r="AA6" s="151" t="str">
        <f ca="1">'旬報(3月)'!D56</f>
        <v>土</v>
      </c>
      <c r="AB6" s="151" t="str">
        <f ca="1">'旬報(3月)'!D57</f>
        <v>日</v>
      </c>
      <c r="AC6" s="151" t="str">
        <f ca="1">'旬報(3月)'!D58</f>
        <v>月</v>
      </c>
      <c r="AD6" s="151" t="str">
        <f ca="1">'旬報(3月)'!D59</f>
        <v>火</v>
      </c>
      <c r="AE6" s="151" t="str">
        <f ca="1">'旬報(3月)'!D60</f>
        <v>水</v>
      </c>
      <c r="AF6" s="151" t="str">
        <f ca="1">'旬報(3月)'!D61</f>
        <v>木</v>
      </c>
      <c r="AG6" s="151" t="str">
        <f ca="1">'旬報(3月)'!D62</f>
        <v>金</v>
      </c>
      <c r="AH6" s="151" t="str">
        <f ca="1">'旬報(3月)'!D63</f>
        <v>土</v>
      </c>
      <c r="AI6" s="151" t="str">
        <f ca="1">'旬報(3月)'!D64</f>
        <v>日</v>
      </c>
      <c r="AJ6" s="151" t="str">
        <f ca="1">'旬報(3月)'!D65</f>
        <v>月</v>
      </c>
      <c r="AK6" s="152" t="str">
        <f ca="1">'旬報(3月)'!D66</f>
        <v>火</v>
      </c>
      <c r="AL6" s="92"/>
      <c r="AM6" s="92"/>
    </row>
    <row r="7" spans="2:45" ht="12.75" customHeight="1">
      <c r="B7" s="385">
        <v>3</v>
      </c>
      <c r="C7" s="386" t="s">
        <v>1</v>
      </c>
      <c r="D7" s="134" t="s">
        <v>9</v>
      </c>
      <c r="E7" s="135"/>
      <c r="F7" s="136"/>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344"/>
      <c r="AL7" s="342" t="str">
        <f>IF(COUNTA(G7:AK7)=0,"",IF(実績調書取得率計算!E$66=1,"OK",IF(実績調書取得率計算!E$69=1,"OK","NG")))</f>
        <v/>
      </c>
      <c r="AM7" s="1"/>
      <c r="AN7" cm="1">
        <f t="array" ref="AN7">SUM(COUNTIF(G7:AK7,{"休"}))</f>
        <v>0</v>
      </c>
      <c r="AP7">
        <f>SUM(COUNTIF(G7:AK7,{"■"}))</f>
        <v>0</v>
      </c>
      <c r="AQ7">
        <f>AN7+AP7</f>
        <v>0</v>
      </c>
    </row>
    <row r="8" spans="2:45" ht="12.75" customHeight="1">
      <c r="B8" s="385"/>
      <c r="C8" s="386"/>
      <c r="D8" s="134" t="s">
        <v>10</v>
      </c>
      <c r="E8" s="135"/>
      <c r="F8" s="136"/>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344"/>
      <c r="AL8" s="343" t="str">
        <f>IF(COUNTA(G8:AK8)=0,"",IF(実績調書取得率計算!E$67=1,"OK",IF(実績調書取得率計算!E$70=1,"OK","NG")))</f>
        <v/>
      </c>
      <c r="AM8" s="1"/>
      <c r="AN8">
        <f>SUM(COUNTIF(G8:AK8,{"休"}))</f>
        <v>0</v>
      </c>
      <c r="AP8">
        <f>SUM(COUNTIF(G8:AK8,{"■"}))</f>
        <v>0</v>
      </c>
      <c r="AQ8">
        <f>AN8+AP8</f>
        <v>0</v>
      </c>
    </row>
    <row r="9" spans="2:45" ht="12.75" customHeight="1">
      <c r="B9" s="139"/>
      <c r="C9" s="140"/>
      <c r="D9" s="323" t="s">
        <v>266</v>
      </c>
      <c r="E9" s="141"/>
      <c r="F9" s="142"/>
      <c r="G9" s="143"/>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355"/>
      <c r="AL9" s="144"/>
      <c r="AM9" s="144"/>
      <c r="AN9">
        <f>SUM(COUNTIF(G9:AK9,{"休"}))</f>
        <v>0</v>
      </c>
      <c r="AS9" cm="1">
        <f t="array" ref="AS9">SUM(COUNTIF(G9:AK9,{"◎"}))</f>
        <v>0</v>
      </c>
    </row>
    <row r="10" spans="2:45" ht="12.75" customHeight="1">
      <c r="B10" s="145"/>
      <c r="C10" s="146"/>
      <c r="D10" s="147" t="s">
        <v>106</v>
      </c>
      <c r="E10" s="148"/>
      <c r="F10" s="149"/>
      <c r="G10" s="150" t="str">
        <f ca="1">'旬報(4月)'!D16</f>
        <v>水</v>
      </c>
      <c r="H10" s="151" t="str">
        <f ca="1">'旬報(4月)'!D17</f>
        <v>木</v>
      </c>
      <c r="I10" s="151" t="str">
        <f ca="1">'旬報(4月)'!D18</f>
        <v>金</v>
      </c>
      <c r="J10" s="151" t="str">
        <f ca="1">'旬報(4月)'!D19</f>
        <v>土</v>
      </c>
      <c r="K10" s="151" t="str">
        <f ca="1">'旬報(4月)'!D20</f>
        <v>日</v>
      </c>
      <c r="L10" s="151" t="str">
        <f ca="1">'旬報(4月)'!D21</f>
        <v>月</v>
      </c>
      <c r="M10" s="151" t="str">
        <f ca="1">'旬報(4月)'!D22</f>
        <v>火</v>
      </c>
      <c r="N10" s="151" t="str">
        <f ca="1">'旬報(4月)'!D23</f>
        <v>水</v>
      </c>
      <c r="O10" s="151" t="str">
        <f ca="1">'旬報(4月)'!D24</f>
        <v>木</v>
      </c>
      <c r="P10" s="151" t="str">
        <f ca="1">'旬報(4月)'!D25</f>
        <v>金</v>
      </c>
      <c r="Q10" s="151" t="str">
        <f ca="1">'旬報(4月)'!D36</f>
        <v>土</v>
      </c>
      <c r="R10" s="151" t="str">
        <f ca="1">'旬報(4月)'!D37</f>
        <v>日</v>
      </c>
      <c r="S10" s="151" t="str">
        <f ca="1">'旬報(4月)'!D38</f>
        <v>月</v>
      </c>
      <c r="T10" s="151" t="str">
        <f ca="1">'旬報(4月)'!D39</f>
        <v>火</v>
      </c>
      <c r="U10" s="151" t="str">
        <f ca="1">'旬報(4月)'!D40</f>
        <v>水</v>
      </c>
      <c r="V10" s="151" t="str">
        <f ca="1">'旬報(4月)'!D41</f>
        <v>木</v>
      </c>
      <c r="W10" s="151" t="str">
        <f ca="1">'旬報(4月)'!D42</f>
        <v>金</v>
      </c>
      <c r="X10" s="151" t="str">
        <f ca="1">'旬報(4月)'!D43</f>
        <v>土</v>
      </c>
      <c r="Y10" s="151" t="str">
        <f ca="1">'旬報(4月)'!D44</f>
        <v>日</v>
      </c>
      <c r="Z10" s="151" t="str">
        <f ca="1">'旬報(4月)'!D45</f>
        <v>月</v>
      </c>
      <c r="AA10" s="151" t="str">
        <f ca="1">'旬報(4月)'!D56</f>
        <v>火</v>
      </c>
      <c r="AB10" s="151" t="str">
        <f ca="1">'旬報(4月)'!D57</f>
        <v>水</v>
      </c>
      <c r="AC10" s="151" t="str">
        <f ca="1">'旬報(4月)'!D58</f>
        <v>木</v>
      </c>
      <c r="AD10" s="151" t="str">
        <f ca="1">'旬報(4月)'!D59</f>
        <v>金</v>
      </c>
      <c r="AE10" s="151" t="str">
        <f ca="1">'旬報(4月)'!D60</f>
        <v>土</v>
      </c>
      <c r="AF10" s="151" t="str">
        <f ca="1">'旬報(4月)'!D61</f>
        <v>日</v>
      </c>
      <c r="AG10" s="151" t="str">
        <f ca="1">'旬報(4月)'!D62</f>
        <v>月</v>
      </c>
      <c r="AH10" s="151" t="str">
        <f ca="1">'旬報(4月)'!D63</f>
        <v>火</v>
      </c>
      <c r="AI10" s="151" t="str">
        <f ca="1">'旬報(4月)'!D64</f>
        <v>水</v>
      </c>
      <c r="AJ10" s="151" t="str">
        <f ca="1">'旬報(4月)'!D65</f>
        <v>木</v>
      </c>
      <c r="AK10" s="152"/>
      <c r="AL10" s="92"/>
      <c r="AM10" s="92"/>
    </row>
    <row r="11" spans="2:45" ht="12.75" customHeight="1">
      <c r="B11" s="385">
        <f>B7+1</f>
        <v>4</v>
      </c>
      <c r="C11" s="386" t="s">
        <v>1</v>
      </c>
      <c r="D11" s="134" t="s">
        <v>9</v>
      </c>
      <c r="E11" s="135"/>
      <c r="F11" s="136"/>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344"/>
      <c r="AL11" s="342" t="str">
        <f>IF(COUNTA(G11:AK11)=0,"",IF(実績調書取得率計算!G$66=1,"OK",IF(実績調書取得率計算!G$69=1,"OK","NG")))</f>
        <v/>
      </c>
      <c r="AM11" s="1"/>
      <c r="AN11">
        <f>SUM(COUNTIF(G11:AK11,{"休"}))</f>
        <v>0</v>
      </c>
      <c r="AP11">
        <f>SUM(COUNTIF(G11:AK11,{"■"}))</f>
        <v>0</v>
      </c>
      <c r="AQ11">
        <f>AN11+AP11</f>
        <v>0</v>
      </c>
    </row>
    <row r="12" spans="2:45" ht="12.75" customHeight="1">
      <c r="B12" s="385"/>
      <c r="C12" s="386"/>
      <c r="D12" s="134" t="s">
        <v>10</v>
      </c>
      <c r="E12" s="135"/>
      <c r="F12" s="136"/>
      <c r="G12" s="138"/>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344"/>
      <c r="AL12" s="343" t="str">
        <f>IF(COUNTA(G12:AK12)=0,"",IF(実績調書取得率計算!G$67=1,"OK",IF(実績調書取得率計算!G$70=1,"OK","NG")))</f>
        <v/>
      </c>
      <c r="AM12" s="1"/>
      <c r="AN12">
        <f>SUM(COUNTIF(G12:AK12,{"休"}))</f>
        <v>0</v>
      </c>
      <c r="AP12">
        <f>SUM(COUNTIF(G12:AK12,{"■"}))</f>
        <v>0</v>
      </c>
      <c r="AQ12">
        <f>AN12+AP12</f>
        <v>0</v>
      </c>
    </row>
    <row r="13" spans="2:45" ht="12.75" customHeight="1">
      <c r="B13" s="139"/>
      <c r="C13" s="140"/>
      <c r="D13" s="323" t="s">
        <v>266</v>
      </c>
      <c r="E13" s="141"/>
      <c r="F13" s="142"/>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355"/>
      <c r="AL13" s="144"/>
      <c r="AM13" s="144"/>
      <c r="AN13">
        <f>SUM(COUNTIF(G13:AK13,{"休"}))</f>
        <v>0</v>
      </c>
      <c r="AS13" cm="1">
        <f t="array" ref="AS13">SUM(COUNTIF(G13:AK13,{"◎"}))</f>
        <v>0</v>
      </c>
    </row>
    <row r="14" spans="2:45" ht="12.75" customHeight="1">
      <c r="B14" s="145"/>
      <c r="C14" s="146"/>
      <c r="D14" s="147" t="s">
        <v>106</v>
      </c>
      <c r="E14" s="148"/>
      <c r="F14" s="149"/>
      <c r="G14" s="150" t="str">
        <f ca="1">'旬報(5月)'!D16</f>
        <v>金</v>
      </c>
      <c r="H14" s="151" t="str">
        <f ca="1">'旬報(5月)'!D17</f>
        <v>土</v>
      </c>
      <c r="I14" s="151" t="str">
        <f ca="1">'旬報(5月)'!D18</f>
        <v>日</v>
      </c>
      <c r="J14" s="151" t="str">
        <f ca="1">'旬報(5月)'!D19</f>
        <v>月</v>
      </c>
      <c r="K14" s="151" t="str">
        <f ca="1">'旬報(5月)'!D20</f>
        <v>火</v>
      </c>
      <c r="L14" s="151" t="str">
        <f ca="1">'旬報(5月)'!D21</f>
        <v>水</v>
      </c>
      <c r="M14" s="151" t="str">
        <f ca="1">'旬報(5月)'!D22</f>
        <v>木</v>
      </c>
      <c r="N14" s="151" t="str">
        <f ca="1">'旬報(5月)'!D23</f>
        <v>金</v>
      </c>
      <c r="O14" s="151" t="str">
        <f ca="1">'旬報(5月)'!D24</f>
        <v>土</v>
      </c>
      <c r="P14" s="151" t="str">
        <f ca="1">'旬報(5月)'!D25</f>
        <v>日</v>
      </c>
      <c r="Q14" s="151" t="str">
        <f ca="1">'旬報(5月)'!D36</f>
        <v>月</v>
      </c>
      <c r="R14" s="151" t="str">
        <f ca="1">'旬報(5月)'!D37</f>
        <v>火</v>
      </c>
      <c r="S14" s="151" t="str">
        <f ca="1">'旬報(5月)'!D38</f>
        <v>水</v>
      </c>
      <c r="T14" s="151" t="str">
        <f ca="1">'旬報(5月)'!D39</f>
        <v>木</v>
      </c>
      <c r="U14" s="151" t="str">
        <f ca="1">'旬報(5月)'!D40</f>
        <v>金</v>
      </c>
      <c r="V14" s="151" t="str">
        <f ca="1">'旬報(5月)'!D41</f>
        <v>土</v>
      </c>
      <c r="W14" s="151" t="str">
        <f ca="1">'旬報(5月)'!D42</f>
        <v>日</v>
      </c>
      <c r="X14" s="151" t="str">
        <f ca="1">'旬報(5月)'!D43</f>
        <v>月</v>
      </c>
      <c r="Y14" s="151" t="str">
        <f ca="1">'旬報(5月)'!D44</f>
        <v>火</v>
      </c>
      <c r="Z14" s="151" t="str">
        <f ca="1">'旬報(5月)'!D45</f>
        <v>水</v>
      </c>
      <c r="AA14" s="151" t="str">
        <f ca="1">'旬報(5月)'!D56</f>
        <v>木</v>
      </c>
      <c r="AB14" s="151" t="str">
        <f ca="1">'旬報(5月)'!D57</f>
        <v>金</v>
      </c>
      <c r="AC14" s="151" t="str">
        <f ca="1">'旬報(5月)'!D58</f>
        <v>土</v>
      </c>
      <c r="AD14" s="151" t="str">
        <f ca="1">'旬報(5月)'!D59</f>
        <v>日</v>
      </c>
      <c r="AE14" s="151" t="str">
        <f ca="1">'旬報(5月)'!D60</f>
        <v>月</v>
      </c>
      <c r="AF14" s="151" t="str">
        <f ca="1">'旬報(5月)'!D61</f>
        <v>火</v>
      </c>
      <c r="AG14" s="151" t="str">
        <f ca="1">'旬報(5月)'!D62</f>
        <v>水</v>
      </c>
      <c r="AH14" s="151" t="str">
        <f ca="1">'旬報(5月)'!D63</f>
        <v>木</v>
      </c>
      <c r="AI14" s="151" t="str">
        <f ca="1">'旬報(5月)'!D64</f>
        <v>金</v>
      </c>
      <c r="AJ14" s="151" t="str">
        <f ca="1">'旬報(5月)'!D65</f>
        <v>土</v>
      </c>
      <c r="AK14" s="152" t="str">
        <f ca="1">'旬報(5月)'!D66</f>
        <v>日</v>
      </c>
      <c r="AL14" s="92"/>
      <c r="AM14" s="92"/>
    </row>
    <row r="15" spans="2:45" ht="12.75" customHeight="1">
      <c r="B15" s="385">
        <f t="shared" ref="B15" si="0">B11+1</f>
        <v>5</v>
      </c>
      <c r="C15" s="386" t="s">
        <v>1</v>
      </c>
      <c r="D15" s="134" t="s">
        <v>9</v>
      </c>
      <c r="E15" s="135"/>
      <c r="F15" s="136"/>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8"/>
      <c r="AL15" s="342" t="str">
        <f>IF(COUNTA(G15:AK15)=0,"",IF(実績調書取得率計算!I$66=1,"OK",IF(実績調書取得率計算!I$69=1,"OK","NG")))</f>
        <v/>
      </c>
      <c r="AM15" s="1"/>
      <c r="AN15">
        <f>SUM(COUNTIF(G15:AK15,{"休"}))</f>
        <v>0</v>
      </c>
      <c r="AP15">
        <f>SUM(COUNTIF(G15:AK15,{"■"}))</f>
        <v>0</v>
      </c>
      <c r="AQ15">
        <f>AN15+AP15</f>
        <v>0</v>
      </c>
    </row>
    <row r="16" spans="2:45" ht="12.75" customHeight="1">
      <c r="B16" s="385"/>
      <c r="C16" s="386"/>
      <c r="D16" s="134" t="s">
        <v>10</v>
      </c>
      <c r="E16" s="135"/>
      <c r="F16" s="136"/>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8"/>
      <c r="AL16" s="343" t="str">
        <f>IF(COUNTA(G16:AK16)=0,"",IF(実績調書取得率計算!I$67=1,"OK",IF(実績調書取得率計算!I$70=1,"OK","NG")))</f>
        <v/>
      </c>
      <c r="AM16" s="1"/>
      <c r="AN16">
        <f>SUM(COUNTIF(G16:AK16,{"休"}))</f>
        <v>0</v>
      </c>
      <c r="AP16">
        <f>SUM(COUNTIF(G16:AK16,{"■"}))</f>
        <v>0</v>
      </c>
      <c r="AQ16">
        <f>AN16+AP16</f>
        <v>0</v>
      </c>
    </row>
    <row r="17" spans="2:45" ht="12.75" customHeight="1">
      <c r="B17" s="139"/>
      <c r="C17" s="140"/>
      <c r="D17" s="323" t="s">
        <v>266</v>
      </c>
      <c r="E17" s="141"/>
      <c r="F17" s="142"/>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345"/>
      <c r="AL17" s="144"/>
      <c r="AM17" s="144"/>
      <c r="AN17">
        <f>SUM(COUNTIF(G17:AK17,{"休"}))</f>
        <v>0</v>
      </c>
      <c r="AS17" cm="1">
        <f t="array" ref="AS17">SUM(COUNTIF(G17:AK17,{"◎"}))</f>
        <v>0</v>
      </c>
    </row>
    <row r="18" spans="2:45" ht="12.75" customHeight="1">
      <c r="B18" s="145"/>
      <c r="C18" s="146"/>
      <c r="D18" s="147" t="s">
        <v>106</v>
      </c>
      <c r="E18" s="148"/>
      <c r="F18" s="149"/>
      <c r="G18" s="155" t="str">
        <f ca="1">'旬報(6月)'!D16</f>
        <v>月</v>
      </c>
      <c r="H18" s="156" t="str">
        <f ca="1">'旬報(6月)'!D17</f>
        <v>火</v>
      </c>
      <c r="I18" s="156" t="str">
        <f ca="1">'旬報(6月)'!D18</f>
        <v>水</v>
      </c>
      <c r="J18" s="156" t="str">
        <f ca="1">'旬報(6月)'!D19</f>
        <v>木</v>
      </c>
      <c r="K18" s="156" t="str">
        <f ca="1">'旬報(6月)'!D20</f>
        <v>金</v>
      </c>
      <c r="L18" s="156" t="str">
        <f ca="1">'旬報(6月)'!D21</f>
        <v>土</v>
      </c>
      <c r="M18" s="156" t="str">
        <f ca="1">'旬報(6月)'!D22</f>
        <v>日</v>
      </c>
      <c r="N18" s="156" t="str">
        <f ca="1">'旬報(6月)'!D23</f>
        <v>月</v>
      </c>
      <c r="O18" s="156" t="str">
        <f ca="1">'旬報(6月)'!D24</f>
        <v>火</v>
      </c>
      <c r="P18" s="156" t="str">
        <f ca="1">'旬報(6月)'!D25</f>
        <v>水</v>
      </c>
      <c r="Q18" s="156" t="str">
        <f ca="1">'旬報(6月)'!D36</f>
        <v>木</v>
      </c>
      <c r="R18" s="156" t="str">
        <f ca="1">'旬報(6月)'!D37</f>
        <v>金</v>
      </c>
      <c r="S18" s="156" t="str">
        <f ca="1">'旬報(6月)'!D38</f>
        <v>土</v>
      </c>
      <c r="T18" s="156" t="str">
        <f ca="1">'旬報(6月)'!D39</f>
        <v>日</v>
      </c>
      <c r="U18" s="156" t="str">
        <f ca="1">'旬報(6月)'!D40</f>
        <v>月</v>
      </c>
      <c r="V18" s="156" t="str">
        <f ca="1">'旬報(6月)'!D41</f>
        <v>火</v>
      </c>
      <c r="W18" s="156" t="str">
        <f ca="1">'旬報(6月)'!D42</f>
        <v>水</v>
      </c>
      <c r="X18" s="156" t="str">
        <f ca="1">'旬報(6月)'!D43</f>
        <v>木</v>
      </c>
      <c r="Y18" s="156" t="str">
        <f ca="1">'旬報(6月)'!D44</f>
        <v>金</v>
      </c>
      <c r="Z18" s="156" t="str">
        <f ca="1">'旬報(6月)'!D45</f>
        <v>土</v>
      </c>
      <c r="AA18" s="156" t="str">
        <f ca="1">'旬報(6月)'!D56</f>
        <v>日</v>
      </c>
      <c r="AB18" s="156" t="str">
        <f ca="1">'旬報(6月)'!D57</f>
        <v>月</v>
      </c>
      <c r="AC18" s="156" t="str">
        <f ca="1">'旬報(6月)'!D58</f>
        <v>火</v>
      </c>
      <c r="AD18" s="156" t="str">
        <f ca="1">'旬報(6月)'!D59</f>
        <v>水</v>
      </c>
      <c r="AE18" s="156" t="str">
        <f ca="1">'旬報(6月)'!D60</f>
        <v>木</v>
      </c>
      <c r="AF18" s="156" t="str">
        <f ca="1">'旬報(6月)'!D61</f>
        <v>金</v>
      </c>
      <c r="AG18" s="156" t="str">
        <f ca="1">'旬報(6月)'!D62</f>
        <v>土</v>
      </c>
      <c r="AH18" s="156" t="str">
        <f ca="1">'旬報(6月)'!D63</f>
        <v>日</v>
      </c>
      <c r="AI18" s="156" t="str">
        <f ca="1">'旬報(6月)'!D64</f>
        <v>月</v>
      </c>
      <c r="AJ18" s="156" t="str">
        <f ca="1">'旬報(6月)'!D65</f>
        <v>火</v>
      </c>
      <c r="AK18" s="157"/>
      <c r="AL18" s="92"/>
      <c r="AM18" s="92"/>
    </row>
    <row r="19" spans="2:45" ht="12.75" customHeight="1">
      <c r="B19" s="385">
        <f t="shared" ref="B19" si="1">B15+1</f>
        <v>6</v>
      </c>
      <c r="C19" s="386" t="s">
        <v>1</v>
      </c>
      <c r="D19" s="134" t="s">
        <v>9</v>
      </c>
      <c r="E19" s="135"/>
      <c r="F19" s="136"/>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8"/>
      <c r="AL19" s="342" t="str">
        <f>IF(COUNTA(G19:AK19)=0,"",IF(実績調書取得率計算!K$66=1,"OK",IF(実績調書取得率計算!K$69=1,"OK","NG")))</f>
        <v/>
      </c>
      <c r="AM19" s="1"/>
      <c r="AN19">
        <f>SUM(COUNTIF(G19:AK19,{"休"}))</f>
        <v>0</v>
      </c>
      <c r="AP19">
        <f>SUM(COUNTIF(G19:AK19,{"■"}))</f>
        <v>0</v>
      </c>
      <c r="AQ19">
        <f>AN19+AP19</f>
        <v>0</v>
      </c>
    </row>
    <row r="20" spans="2:45" ht="12.75" customHeight="1">
      <c r="B20" s="385"/>
      <c r="C20" s="386"/>
      <c r="D20" s="134" t="s">
        <v>10</v>
      </c>
      <c r="E20" s="135"/>
      <c r="F20" s="136"/>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8"/>
      <c r="AL20" s="343" t="str">
        <f>IF(COUNTA(G20:AK20)=0,"",IF(実績調書取得率計算!K$67=1,"OK",IF(実績調書取得率計算!K$70=1,"OK","NG")))</f>
        <v/>
      </c>
      <c r="AM20" s="1"/>
      <c r="AN20">
        <f>SUM(COUNTIF(G20:AK20,{"休"}))</f>
        <v>0</v>
      </c>
      <c r="AP20">
        <f>SUM(COUNTIF(G20:AK20,{"■"}))</f>
        <v>0</v>
      </c>
      <c r="AQ20">
        <f>AN20+AP20</f>
        <v>0</v>
      </c>
    </row>
    <row r="21" spans="2:45" ht="12.75" customHeight="1">
      <c r="B21" s="139"/>
      <c r="C21" s="140"/>
      <c r="D21" s="323" t="s">
        <v>266</v>
      </c>
      <c r="E21" s="141"/>
      <c r="F21" s="142"/>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345"/>
      <c r="AL21" s="144"/>
      <c r="AM21" s="144"/>
      <c r="AN21">
        <f>SUM(COUNTIF(G21:AK21,{"休"}))</f>
        <v>0</v>
      </c>
      <c r="AS21" cm="1">
        <f t="array" ref="AS21">SUM(COUNTIF(G21:AK21,{"◎"}))</f>
        <v>0</v>
      </c>
    </row>
    <row r="22" spans="2:45" ht="12.75" customHeight="1">
      <c r="B22" s="145"/>
      <c r="C22" s="146"/>
      <c r="D22" s="147" t="s">
        <v>106</v>
      </c>
      <c r="E22" s="148"/>
      <c r="F22" s="149"/>
      <c r="G22" s="155" t="str">
        <f ca="1">'旬報(7月)'!D16</f>
        <v>水</v>
      </c>
      <c r="H22" s="156" t="str">
        <f ca="1">'旬報(7月)'!D17</f>
        <v>木</v>
      </c>
      <c r="I22" s="156" t="str">
        <f ca="1">'旬報(7月)'!D18</f>
        <v>金</v>
      </c>
      <c r="J22" s="156" t="str">
        <f ca="1">'旬報(7月)'!D19</f>
        <v>土</v>
      </c>
      <c r="K22" s="156" t="str">
        <f ca="1">'旬報(7月)'!D20</f>
        <v>日</v>
      </c>
      <c r="L22" s="156" t="str">
        <f ca="1">'旬報(7月)'!D21</f>
        <v>月</v>
      </c>
      <c r="M22" s="156" t="str">
        <f ca="1">'旬報(7月)'!D22</f>
        <v>火</v>
      </c>
      <c r="N22" s="156" t="str">
        <f ca="1">'旬報(7月)'!D23</f>
        <v>水</v>
      </c>
      <c r="O22" s="156" t="str">
        <f ca="1">'旬報(7月)'!D24</f>
        <v>木</v>
      </c>
      <c r="P22" s="156" t="str">
        <f ca="1">'旬報(7月)'!D25</f>
        <v>金</v>
      </c>
      <c r="Q22" s="156" t="str">
        <f ca="1">'旬報(7月)'!D36</f>
        <v>土</v>
      </c>
      <c r="R22" s="156" t="str">
        <f ca="1">'旬報(7月)'!D37</f>
        <v>日</v>
      </c>
      <c r="S22" s="156" t="str">
        <f ca="1">'旬報(7月)'!D38</f>
        <v>月</v>
      </c>
      <c r="T22" s="156" t="str">
        <f ca="1">'旬報(7月)'!D39</f>
        <v>火</v>
      </c>
      <c r="U22" s="156" t="str">
        <f ca="1">'旬報(7月)'!D40</f>
        <v>水</v>
      </c>
      <c r="V22" s="156" t="str">
        <f ca="1">'旬報(7月)'!D41</f>
        <v>木</v>
      </c>
      <c r="W22" s="156" t="str">
        <f ca="1">'旬報(7月)'!D42</f>
        <v>金</v>
      </c>
      <c r="X22" s="156" t="str">
        <f ca="1">'旬報(7月)'!D43</f>
        <v>土</v>
      </c>
      <c r="Y22" s="156" t="str">
        <f ca="1">'旬報(7月)'!D44</f>
        <v>日</v>
      </c>
      <c r="Z22" s="156" t="str">
        <f ca="1">'旬報(7月)'!D45</f>
        <v>月</v>
      </c>
      <c r="AA22" s="156" t="str">
        <f ca="1">'旬報(7月)'!D56</f>
        <v>火</v>
      </c>
      <c r="AB22" s="156" t="str">
        <f ca="1">'旬報(7月)'!D57</f>
        <v>水</v>
      </c>
      <c r="AC22" s="156" t="str">
        <f ca="1">'旬報(7月)'!D58</f>
        <v>木</v>
      </c>
      <c r="AD22" s="156" t="str">
        <f ca="1">'旬報(7月)'!D59</f>
        <v>金</v>
      </c>
      <c r="AE22" s="156" t="str">
        <f ca="1">'旬報(7月)'!D60</f>
        <v>土</v>
      </c>
      <c r="AF22" s="156" t="str">
        <f ca="1">'旬報(7月)'!D61</f>
        <v>日</v>
      </c>
      <c r="AG22" s="156" t="str">
        <f ca="1">'旬報(7月)'!D62</f>
        <v>月</v>
      </c>
      <c r="AH22" s="156" t="str">
        <f ca="1">'旬報(7月)'!D63</f>
        <v>火</v>
      </c>
      <c r="AI22" s="156" t="str">
        <f ca="1">'旬報(7月)'!D64</f>
        <v>水</v>
      </c>
      <c r="AJ22" s="156" t="str">
        <f ca="1">'旬報(7月)'!D65</f>
        <v>木</v>
      </c>
      <c r="AK22" s="157" t="str">
        <f ca="1">'旬報(7月)'!D66</f>
        <v>金</v>
      </c>
      <c r="AL22" s="92"/>
      <c r="AM22" s="92"/>
    </row>
    <row r="23" spans="2:45" ht="12.75" customHeight="1">
      <c r="B23" s="385">
        <f t="shared" ref="B23" si="2">B19+1</f>
        <v>7</v>
      </c>
      <c r="C23" s="386" t="s">
        <v>1</v>
      </c>
      <c r="D23" s="134" t="s">
        <v>9</v>
      </c>
      <c r="E23" s="135"/>
      <c r="F23" s="136"/>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8"/>
      <c r="AL23" s="342" t="str">
        <f>IF(COUNTA(G23:AK23)=0,"",IF(実績調書取得率計算!M$66=1,"OK",IF(実績調書取得率計算!M$69=1,"OK","NG")))</f>
        <v/>
      </c>
      <c r="AM23" s="1"/>
      <c r="AN23">
        <f>SUM(COUNTIF(G23:AK23,{"休"}))</f>
        <v>0</v>
      </c>
      <c r="AP23">
        <f>SUM(COUNTIF(G23:AK23,{"■"}))</f>
        <v>0</v>
      </c>
      <c r="AQ23">
        <f>AN23+AP23</f>
        <v>0</v>
      </c>
    </row>
    <row r="24" spans="2:45" ht="12.75" customHeight="1">
      <c r="B24" s="385"/>
      <c r="C24" s="386"/>
      <c r="D24" s="134" t="s">
        <v>10</v>
      </c>
      <c r="E24" s="135"/>
      <c r="F24" s="136"/>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8"/>
      <c r="AL24" s="343" t="str">
        <f>IF(COUNTA(G24:AK24)=0,"",IF(実績調書取得率計算!M$67=1,"OK",IF(実績調書取得率計算!M$70=1,"OK","NG")))</f>
        <v/>
      </c>
      <c r="AM24" s="1"/>
      <c r="AN24">
        <f>SUM(COUNTIF(G24:AK24,{"休"}))</f>
        <v>0</v>
      </c>
      <c r="AP24">
        <f>SUM(COUNTIF(G24:AK24,{"■"}))</f>
        <v>0</v>
      </c>
      <c r="AQ24">
        <f>AN24+AP24</f>
        <v>0</v>
      </c>
    </row>
    <row r="25" spans="2:45" ht="12.75" customHeight="1" thickBot="1">
      <c r="B25" s="139"/>
      <c r="C25" s="140"/>
      <c r="D25" s="323" t="s">
        <v>266</v>
      </c>
      <c r="E25" s="141"/>
      <c r="F25" s="142"/>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345"/>
      <c r="AL25" s="144"/>
      <c r="AM25" s="144"/>
      <c r="AN25">
        <f>SUM(COUNTIF(G25:AK25,{"休"}))</f>
        <v>0</v>
      </c>
      <c r="AS25" cm="1">
        <f t="array" ref="AS25">SUM(COUNTIF(G25:AK25,{"◎"}))</f>
        <v>0</v>
      </c>
    </row>
    <row r="26" spans="2:45" ht="12.75" customHeight="1">
      <c r="B26" s="145"/>
      <c r="C26" s="146"/>
      <c r="D26" s="147" t="s">
        <v>106</v>
      </c>
      <c r="E26" s="148"/>
      <c r="F26" s="149"/>
      <c r="G26" s="155" t="str">
        <f ca="1">'旬報(8月)'!D16</f>
        <v>土</v>
      </c>
      <c r="H26" s="156" t="str">
        <f ca="1">'旬報(8月)'!D17</f>
        <v>日</v>
      </c>
      <c r="I26" s="156" t="str">
        <f ca="1">'旬報(8月)'!D18</f>
        <v>月</v>
      </c>
      <c r="J26" s="156" t="str">
        <f ca="1">'旬報(8月)'!D19</f>
        <v>火</v>
      </c>
      <c r="K26" s="156" t="str">
        <f ca="1">'旬報(8月)'!D20</f>
        <v>水</v>
      </c>
      <c r="L26" s="156" t="str">
        <f ca="1">'旬報(8月)'!D21</f>
        <v>木</v>
      </c>
      <c r="M26" s="156" t="str">
        <f ca="1">'旬報(8月)'!D22</f>
        <v>金</v>
      </c>
      <c r="N26" s="156" t="str">
        <f ca="1">'旬報(8月)'!D23</f>
        <v>土</v>
      </c>
      <c r="O26" s="156" t="str">
        <f ca="1">'旬報(8月)'!D24</f>
        <v>日</v>
      </c>
      <c r="P26" s="156" t="str">
        <f ca="1">'旬報(8月)'!D25</f>
        <v>月</v>
      </c>
      <c r="Q26" s="156" t="str">
        <f ca="1">'旬報(8月)'!D36</f>
        <v>火</v>
      </c>
      <c r="R26" s="158" t="str">
        <f ca="1">'旬報(8月)'!D37</f>
        <v>水</v>
      </c>
      <c r="S26" s="159" t="s">
        <v>72</v>
      </c>
      <c r="T26" s="160" t="s">
        <v>72</v>
      </c>
      <c r="U26" s="161" t="s">
        <v>72</v>
      </c>
      <c r="V26" s="155" t="str">
        <f ca="1">'旬報(8月)'!D41</f>
        <v>日</v>
      </c>
      <c r="W26" s="156" t="str">
        <f ca="1">'旬報(8月)'!D42</f>
        <v>月</v>
      </c>
      <c r="X26" s="156" t="str">
        <f ca="1">'旬報(8月)'!D43</f>
        <v>火</v>
      </c>
      <c r="Y26" s="156" t="str">
        <f ca="1">'旬報(8月)'!D44</f>
        <v>水</v>
      </c>
      <c r="Z26" s="156" t="str">
        <f ca="1">'旬報(8月)'!D45</f>
        <v>木</v>
      </c>
      <c r="AA26" s="156" t="str">
        <f ca="1">'旬報(8月)'!D56</f>
        <v>金</v>
      </c>
      <c r="AB26" s="156" t="str">
        <f ca="1">'旬報(8月)'!D57</f>
        <v>土</v>
      </c>
      <c r="AC26" s="156" t="str">
        <f ca="1">'旬報(8月)'!D58</f>
        <v>日</v>
      </c>
      <c r="AD26" s="156" t="str">
        <f ca="1">'旬報(8月)'!D59</f>
        <v>月</v>
      </c>
      <c r="AE26" s="156" t="str">
        <f ca="1">'旬報(8月)'!D60</f>
        <v>火</v>
      </c>
      <c r="AF26" s="156" t="str">
        <f ca="1">'旬報(8月)'!D61</f>
        <v>水</v>
      </c>
      <c r="AG26" s="156" t="str">
        <f ca="1">'旬報(8月)'!D62</f>
        <v>木</v>
      </c>
      <c r="AH26" s="156" t="str">
        <f ca="1">'旬報(8月)'!D63</f>
        <v>金</v>
      </c>
      <c r="AI26" s="156" t="str">
        <f ca="1">'旬報(8月)'!D64</f>
        <v>土</v>
      </c>
      <c r="AJ26" s="156" t="str">
        <f ca="1">'旬報(8月)'!D65</f>
        <v>日</v>
      </c>
      <c r="AK26" s="157" t="str">
        <f ca="1">'旬報(8月)'!D66</f>
        <v>月</v>
      </c>
      <c r="AL26" s="92"/>
      <c r="AM26" s="92"/>
    </row>
    <row r="27" spans="2:45" ht="12.75" customHeight="1">
      <c r="B27" s="385">
        <f t="shared" ref="B27" si="3">B23+1</f>
        <v>8</v>
      </c>
      <c r="C27" s="386" t="s">
        <v>1</v>
      </c>
      <c r="D27" s="134" t="s">
        <v>9</v>
      </c>
      <c r="E27" s="135"/>
      <c r="F27" s="136"/>
      <c r="G27" s="97"/>
      <c r="H27" s="97"/>
      <c r="I27" s="97"/>
      <c r="J27" s="97"/>
      <c r="K27" s="97"/>
      <c r="L27" s="97"/>
      <c r="M27" s="97"/>
      <c r="N27" s="97"/>
      <c r="O27" s="97"/>
      <c r="P27" s="97"/>
      <c r="Q27" s="97"/>
      <c r="R27" s="162"/>
      <c r="S27" s="317"/>
      <c r="T27" s="318"/>
      <c r="U27" s="319"/>
      <c r="V27" s="163"/>
      <c r="W27" s="97"/>
      <c r="X27" s="97"/>
      <c r="Y27" s="97"/>
      <c r="Z27" s="97"/>
      <c r="AA27" s="97"/>
      <c r="AB27" s="97"/>
      <c r="AC27" s="97"/>
      <c r="AD27" s="97"/>
      <c r="AE27" s="97"/>
      <c r="AF27" s="97"/>
      <c r="AG27" s="97"/>
      <c r="AH27" s="97"/>
      <c r="AI27" s="97"/>
      <c r="AJ27" s="97"/>
      <c r="AK27" s="98"/>
      <c r="AL27" s="342" t="str">
        <f>IF(COUNTA(G27:AK27)=0,"",IF(実績調書取得率計算!O$66=1,"OK",IF(実績調書取得率計算!O$69=1,"OK","NG")))</f>
        <v/>
      </c>
      <c r="AM27" s="1"/>
      <c r="AN27">
        <f>SUM(COUNTIF(G27:AK27,{"休"}))-AO27</f>
        <v>0</v>
      </c>
      <c r="AO27" s="303">
        <f>IF(B27=8,IF(AL27="",0,3))</f>
        <v>0</v>
      </c>
      <c r="AP27">
        <f>SUM(COUNTIF(G27:AK27,{"■"}))</f>
        <v>0</v>
      </c>
      <c r="AQ27">
        <f>AN27+AP27</f>
        <v>0</v>
      </c>
    </row>
    <row r="28" spans="2:45" ht="12.75" customHeight="1">
      <c r="B28" s="385"/>
      <c r="C28" s="386"/>
      <c r="D28" s="134" t="s">
        <v>10</v>
      </c>
      <c r="E28" s="135"/>
      <c r="F28" s="136"/>
      <c r="G28" s="97"/>
      <c r="H28" s="97"/>
      <c r="I28" s="97"/>
      <c r="J28" s="97"/>
      <c r="K28" s="97"/>
      <c r="L28" s="97"/>
      <c r="M28" s="97"/>
      <c r="N28" s="97"/>
      <c r="O28" s="97"/>
      <c r="P28" s="97"/>
      <c r="Q28" s="97"/>
      <c r="R28" s="162"/>
      <c r="S28" s="317"/>
      <c r="T28" s="318"/>
      <c r="U28" s="319"/>
      <c r="V28" s="163"/>
      <c r="W28" s="97"/>
      <c r="X28" s="97"/>
      <c r="Y28" s="97"/>
      <c r="Z28" s="97"/>
      <c r="AA28" s="97"/>
      <c r="AB28" s="97"/>
      <c r="AC28" s="163"/>
      <c r="AD28" s="97"/>
      <c r="AE28" s="97"/>
      <c r="AF28" s="97"/>
      <c r="AG28" s="97"/>
      <c r="AH28" s="97"/>
      <c r="AI28" s="97"/>
      <c r="AJ28" s="97"/>
      <c r="AK28" s="98"/>
      <c r="AL28" s="343" t="str">
        <f>IF(COUNTA(G28:AK28)=0,"",IF(実績調書取得率計算!O$67=1,"OK",IF(実績調書取得率計算!O$70=1,"OK","NG")))</f>
        <v/>
      </c>
      <c r="AM28" s="1"/>
      <c r="AN28">
        <f>SUM(COUNTIF(G28:AK28,{"休"}))-AO28</f>
        <v>0</v>
      </c>
      <c r="AO28" s="1">
        <f>IF(B27=8,IF(AL28="",0,3))</f>
        <v>0</v>
      </c>
      <c r="AP28">
        <f>SUM(COUNTIF(G28:AK28,{"■"}))</f>
        <v>0</v>
      </c>
      <c r="AQ28">
        <f>AN28+AP28</f>
        <v>0</v>
      </c>
    </row>
    <row r="29" spans="2:45" ht="12.75" customHeight="1" thickBot="1">
      <c r="B29" s="139"/>
      <c r="C29" s="140"/>
      <c r="D29" s="323" t="s">
        <v>266</v>
      </c>
      <c r="E29" s="141"/>
      <c r="F29" s="142"/>
      <c r="G29" s="154"/>
      <c r="H29" s="154"/>
      <c r="I29" s="154"/>
      <c r="J29" s="154"/>
      <c r="K29" s="154"/>
      <c r="L29" s="154"/>
      <c r="M29" s="154"/>
      <c r="N29" s="154"/>
      <c r="O29" s="154"/>
      <c r="P29" s="154"/>
      <c r="Q29" s="154"/>
      <c r="R29" s="164"/>
      <c r="S29" s="165"/>
      <c r="T29" s="166"/>
      <c r="U29" s="167"/>
      <c r="V29" s="153"/>
      <c r="W29" s="154"/>
      <c r="X29" s="154"/>
      <c r="Y29" s="154"/>
      <c r="Z29" s="154"/>
      <c r="AA29" s="154"/>
      <c r="AB29" s="154"/>
      <c r="AC29" s="154"/>
      <c r="AD29" s="154"/>
      <c r="AE29" s="154"/>
      <c r="AF29" s="154"/>
      <c r="AG29" s="154"/>
      <c r="AH29" s="154"/>
      <c r="AI29" s="154"/>
      <c r="AJ29" s="154"/>
      <c r="AK29" s="345"/>
      <c r="AL29" s="144"/>
      <c r="AM29" s="144"/>
      <c r="AN29">
        <f>SUM(COUNTIF(G29:AK29,{"休"}))</f>
        <v>0</v>
      </c>
      <c r="AS29" cm="1">
        <f t="array" ref="AS29">SUM(COUNTIF(G29:AK29,{"◎"}))</f>
        <v>0</v>
      </c>
    </row>
    <row r="30" spans="2:45" ht="12.75" customHeight="1">
      <c r="B30" s="145"/>
      <c r="C30" s="146"/>
      <c r="D30" s="147" t="s">
        <v>106</v>
      </c>
      <c r="E30" s="148"/>
      <c r="F30" s="149"/>
      <c r="G30" s="155" t="str">
        <f ca="1">'旬報(9月)'!D16</f>
        <v>火</v>
      </c>
      <c r="H30" s="156" t="str">
        <f ca="1">'旬報(9月)'!D17</f>
        <v>水</v>
      </c>
      <c r="I30" s="156" t="str">
        <f ca="1">'旬報(9月)'!D18</f>
        <v>木</v>
      </c>
      <c r="J30" s="156" t="str">
        <f ca="1">'旬報(9月)'!D19</f>
        <v>金</v>
      </c>
      <c r="K30" s="156" t="str">
        <f ca="1">'旬報(9月)'!D20</f>
        <v>土</v>
      </c>
      <c r="L30" s="156" t="str">
        <f ca="1">'旬報(9月)'!D21</f>
        <v>日</v>
      </c>
      <c r="M30" s="156" t="str">
        <f ca="1">'旬報(9月)'!D22</f>
        <v>月</v>
      </c>
      <c r="N30" s="156" t="str">
        <f ca="1">'旬報(9月)'!D23</f>
        <v>火</v>
      </c>
      <c r="O30" s="156" t="str">
        <f ca="1">'旬報(9月)'!D24</f>
        <v>水</v>
      </c>
      <c r="P30" s="156" t="str">
        <f ca="1">'旬報(9月)'!D25</f>
        <v>木</v>
      </c>
      <c r="Q30" s="156" t="str">
        <f ca="1">'旬報(9月)'!D36</f>
        <v>金</v>
      </c>
      <c r="R30" s="156" t="str">
        <f ca="1">'旬報(9月)'!D37</f>
        <v>土</v>
      </c>
      <c r="S30" s="168" t="str">
        <f ca="1">'旬報(9月)'!D38</f>
        <v>日</v>
      </c>
      <c r="T30" s="168" t="str">
        <f ca="1">'旬報(9月)'!D39</f>
        <v>月</v>
      </c>
      <c r="U30" s="168" t="str">
        <f ca="1">'旬報(9月)'!D40</f>
        <v>火</v>
      </c>
      <c r="V30" s="156" t="str">
        <f ca="1">'旬報(9月)'!D41</f>
        <v>水</v>
      </c>
      <c r="W30" s="156" t="str">
        <f ca="1">'旬報(9月)'!D42</f>
        <v>木</v>
      </c>
      <c r="X30" s="156" t="str">
        <f ca="1">'旬報(9月)'!D43</f>
        <v>金</v>
      </c>
      <c r="Y30" s="156" t="str">
        <f ca="1">'旬報(9月)'!D44</f>
        <v>土</v>
      </c>
      <c r="Z30" s="156" t="str">
        <f ca="1">'旬報(9月)'!D45</f>
        <v>日</v>
      </c>
      <c r="AA30" s="156" t="str">
        <f ca="1">'旬報(9月)'!D56</f>
        <v>月</v>
      </c>
      <c r="AB30" s="156" t="str">
        <f ca="1">'旬報(9月)'!D57</f>
        <v>火</v>
      </c>
      <c r="AC30" s="156" t="str">
        <f ca="1">'旬報(9月)'!D58</f>
        <v>水</v>
      </c>
      <c r="AD30" s="156" t="str">
        <f ca="1">'旬報(9月)'!D59</f>
        <v>木</v>
      </c>
      <c r="AE30" s="156" t="str">
        <f ca="1">'旬報(9月)'!D60</f>
        <v>金</v>
      </c>
      <c r="AF30" s="156" t="str">
        <f ca="1">'旬報(9月)'!D61</f>
        <v>土</v>
      </c>
      <c r="AG30" s="156" t="str">
        <f ca="1">'旬報(9月)'!D62</f>
        <v>日</v>
      </c>
      <c r="AH30" s="156" t="str">
        <f ca="1">'旬報(9月)'!D63</f>
        <v>月</v>
      </c>
      <c r="AI30" s="156" t="str">
        <f ca="1">'旬報(9月)'!D64</f>
        <v>火</v>
      </c>
      <c r="AJ30" s="156" t="str">
        <f ca="1">'旬報(9月)'!D65</f>
        <v>水</v>
      </c>
      <c r="AK30" s="157"/>
      <c r="AL30" s="92"/>
      <c r="AM30" s="92"/>
    </row>
    <row r="31" spans="2:45" ht="12.75" customHeight="1">
      <c r="B31" s="385">
        <f t="shared" ref="B31" si="4">B27+1</f>
        <v>9</v>
      </c>
      <c r="C31" s="386" t="s">
        <v>1</v>
      </c>
      <c r="D31" s="134" t="s">
        <v>9</v>
      </c>
      <c r="E31" s="135"/>
      <c r="F31" s="136"/>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8"/>
      <c r="AL31" s="342" t="str">
        <f>IF(COUNTA(G31:AK31)=0,"",IF(実績調書取得率計算!Q$66=1,"OK",IF(実績調書取得率計算!Q$69=1,"OK","NG")))</f>
        <v/>
      </c>
      <c r="AM31" s="1"/>
      <c r="AN31">
        <f>SUM(COUNTIF(G31:AK31,{"休"}))</f>
        <v>0</v>
      </c>
      <c r="AP31">
        <f>SUM(COUNTIF(G31:AK31,{"■"}))</f>
        <v>0</v>
      </c>
      <c r="AQ31">
        <f>AN31+AP31</f>
        <v>0</v>
      </c>
    </row>
    <row r="32" spans="2:45" ht="12.75" customHeight="1">
      <c r="B32" s="385"/>
      <c r="C32" s="386"/>
      <c r="D32" s="134" t="s">
        <v>10</v>
      </c>
      <c r="E32" s="135"/>
      <c r="F32" s="136"/>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8"/>
      <c r="AL32" s="343" t="str">
        <f>IF(COUNTA(G32:AK32)=0,"",IF(実績調書取得率計算!Q$67=1,"OK",IF(実績調書取得率計算!Q$70=1,"OK","NG")))</f>
        <v/>
      </c>
      <c r="AM32" s="1"/>
      <c r="AN32">
        <f>SUM(COUNTIF(G32:AK32,{"休"}))</f>
        <v>0</v>
      </c>
      <c r="AP32">
        <f>SUM(COUNTIF(G32:AK32,{"■"}))</f>
        <v>0</v>
      </c>
      <c r="AQ32">
        <f>AN32+AP32</f>
        <v>0</v>
      </c>
    </row>
    <row r="33" spans="2:45" ht="12.75" customHeight="1">
      <c r="B33" s="139"/>
      <c r="C33" s="140"/>
      <c r="D33" s="323" t="s">
        <v>266</v>
      </c>
      <c r="E33" s="141"/>
      <c r="F33" s="142"/>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45"/>
      <c r="AL33" s="144"/>
      <c r="AM33" s="144"/>
      <c r="AN33">
        <f>SUM(COUNTIF(G33:AK33,{"休"}))</f>
        <v>0</v>
      </c>
      <c r="AS33" cm="1">
        <f t="array" ref="AS33">SUM(COUNTIF(G33:AK33,{"◎"}))</f>
        <v>0</v>
      </c>
    </row>
    <row r="34" spans="2:45" ht="12.75" customHeight="1">
      <c r="B34" s="145"/>
      <c r="C34" s="146"/>
      <c r="D34" s="147" t="s">
        <v>106</v>
      </c>
      <c r="E34" s="148"/>
      <c r="F34" s="149"/>
      <c r="G34" s="155" t="str">
        <f ca="1">'旬報(10月)'!D16</f>
        <v>木</v>
      </c>
      <c r="H34" s="156" t="str">
        <f ca="1">'旬報(10月)'!D17</f>
        <v>金</v>
      </c>
      <c r="I34" s="156" t="str">
        <f ca="1">'旬報(10月)'!D18</f>
        <v>土</v>
      </c>
      <c r="J34" s="156" t="str">
        <f ca="1">'旬報(10月)'!D19</f>
        <v>日</v>
      </c>
      <c r="K34" s="156" t="str">
        <f ca="1">'旬報(10月)'!D20</f>
        <v>月</v>
      </c>
      <c r="L34" s="156" t="str">
        <f ca="1">'旬報(10月)'!D21</f>
        <v>火</v>
      </c>
      <c r="M34" s="156" t="str">
        <f ca="1">'旬報(10月)'!D22</f>
        <v>水</v>
      </c>
      <c r="N34" s="156" t="str">
        <f ca="1">'旬報(10月)'!D23</f>
        <v>木</v>
      </c>
      <c r="O34" s="156" t="str">
        <f ca="1">'旬報(10月)'!D24</f>
        <v>金</v>
      </c>
      <c r="P34" s="156" t="str">
        <f ca="1">'旬報(10月)'!D25</f>
        <v>土</v>
      </c>
      <c r="Q34" s="156" t="str">
        <f ca="1">'旬報(10月)'!D36</f>
        <v>日</v>
      </c>
      <c r="R34" s="156" t="str">
        <f ca="1">'旬報(10月)'!D37</f>
        <v>月</v>
      </c>
      <c r="S34" s="156" t="str">
        <f ca="1">'旬報(10月)'!D38</f>
        <v>火</v>
      </c>
      <c r="T34" s="156" t="str">
        <f ca="1">'旬報(10月)'!D39</f>
        <v>水</v>
      </c>
      <c r="U34" s="156" t="str">
        <f ca="1">'旬報(10月)'!D40</f>
        <v>木</v>
      </c>
      <c r="V34" s="156" t="str">
        <f ca="1">'旬報(10月)'!D41</f>
        <v>金</v>
      </c>
      <c r="W34" s="156" t="str">
        <f ca="1">'旬報(10月)'!D42</f>
        <v>土</v>
      </c>
      <c r="X34" s="156" t="str">
        <f ca="1">'旬報(10月)'!D43</f>
        <v>日</v>
      </c>
      <c r="Y34" s="156" t="str">
        <f ca="1">'旬報(10月)'!D44</f>
        <v>月</v>
      </c>
      <c r="Z34" s="156" t="str">
        <f ca="1">'旬報(10月)'!D45</f>
        <v>火</v>
      </c>
      <c r="AA34" s="156" t="str">
        <f ca="1">'旬報(10月)'!D56</f>
        <v>水</v>
      </c>
      <c r="AB34" s="156" t="str">
        <f ca="1">'旬報(10月)'!D57</f>
        <v>木</v>
      </c>
      <c r="AC34" s="156" t="str">
        <f ca="1">'旬報(10月)'!D58</f>
        <v>金</v>
      </c>
      <c r="AD34" s="156" t="str">
        <f ca="1">'旬報(10月)'!D59</f>
        <v>土</v>
      </c>
      <c r="AE34" s="156" t="str">
        <f ca="1">'旬報(10月)'!D60</f>
        <v>日</v>
      </c>
      <c r="AF34" s="156" t="str">
        <f ca="1">'旬報(10月)'!D61</f>
        <v>月</v>
      </c>
      <c r="AG34" s="156" t="str">
        <f ca="1">'旬報(10月)'!D62</f>
        <v>火</v>
      </c>
      <c r="AH34" s="156" t="str">
        <f ca="1">'旬報(10月)'!D63</f>
        <v>水</v>
      </c>
      <c r="AI34" s="156" t="str">
        <f ca="1">'旬報(10月)'!D64</f>
        <v>木</v>
      </c>
      <c r="AJ34" s="156" t="str">
        <f ca="1">'旬報(10月)'!D65</f>
        <v>金</v>
      </c>
      <c r="AK34" s="157" t="str">
        <f ca="1">'旬報(10月)'!D66</f>
        <v>土</v>
      </c>
      <c r="AL34" s="92"/>
      <c r="AM34" s="92"/>
    </row>
    <row r="35" spans="2:45" ht="12.75" customHeight="1">
      <c r="B35" s="385">
        <f t="shared" ref="B35" si="5">B31+1</f>
        <v>10</v>
      </c>
      <c r="C35" s="386" t="s">
        <v>1</v>
      </c>
      <c r="D35" s="134" t="s">
        <v>9</v>
      </c>
      <c r="E35" s="135"/>
      <c r="F35" s="136"/>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8"/>
      <c r="AL35" s="342" t="str">
        <f>IF(COUNTA(G35:AK35)=0,"",IF(実績調書取得率計算!S$66=1,"OK",IF(実績調書取得率計算!S$69=1,"OK","NG")))</f>
        <v/>
      </c>
      <c r="AM35" s="1"/>
      <c r="AN35">
        <f>SUM(COUNTIF(G35:AK35,{"休"}))</f>
        <v>0</v>
      </c>
      <c r="AP35">
        <f>SUM(COUNTIF(G35:AK35,{"■"}))</f>
        <v>0</v>
      </c>
      <c r="AQ35">
        <f>AN35+AP35</f>
        <v>0</v>
      </c>
    </row>
    <row r="36" spans="2:45" ht="12.75" customHeight="1">
      <c r="B36" s="385"/>
      <c r="C36" s="386"/>
      <c r="D36" s="134" t="s">
        <v>10</v>
      </c>
      <c r="E36" s="135"/>
      <c r="F36" s="136"/>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8"/>
      <c r="AL36" s="343" t="str">
        <f>IF(COUNTA(G36:AK36)=0,"",IF(実績調書取得率計算!S$67=1,"OK",IF(実績調書取得率計算!S$70=1,"OK","NG")))</f>
        <v/>
      </c>
      <c r="AM36" s="1"/>
      <c r="AN36">
        <f>SUM(COUNTIF(G36:AK36,{"休"}))</f>
        <v>0</v>
      </c>
      <c r="AP36">
        <f>SUM(COUNTIF(G36:AK36,{"■"}))</f>
        <v>0</v>
      </c>
      <c r="AQ36">
        <f>AN36+AP36</f>
        <v>0</v>
      </c>
    </row>
    <row r="37" spans="2:45" ht="12.75" customHeight="1">
      <c r="B37" s="139"/>
      <c r="C37" s="140"/>
      <c r="D37" s="323" t="s">
        <v>266</v>
      </c>
      <c r="E37" s="141"/>
      <c r="F37" s="142"/>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45"/>
      <c r="AL37" s="144"/>
      <c r="AM37" s="144"/>
      <c r="AN37">
        <f>SUM(COUNTIF(G37:AK37,{"休"}))</f>
        <v>0</v>
      </c>
      <c r="AS37" cm="1">
        <f t="array" ref="AS37">SUM(COUNTIF(G37:AK37,{"◎"}))</f>
        <v>0</v>
      </c>
    </row>
    <row r="38" spans="2:45" ht="12.75" customHeight="1">
      <c r="B38" s="145"/>
      <c r="C38" s="146"/>
      <c r="D38" s="147" t="s">
        <v>106</v>
      </c>
      <c r="E38" s="148"/>
      <c r="F38" s="149"/>
      <c r="G38" s="155" t="str">
        <f ca="1">'旬報(11月)'!D16</f>
        <v>日</v>
      </c>
      <c r="H38" s="156" t="str">
        <f ca="1">'旬報(11月)'!D17</f>
        <v>月</v>
      </c>
      <c r="I38" s="156" t="str">
        <f ca="1">'旬報(11月)'!D18</f>
        <v>火</v>
      </c>
      <c r="J38" s="156" t="str">
        <f ca="1">'旬報(11月)'!D19</f>
        <v>水</v>
      </c>
      <c r="K38" s="156" t="str">
        <f ca="1">'旬報(11月)'!D20</f>
        <v>木</v>
      </c>
      <c r="L38" s="156" t="str">
        <f ca="1">'旬報(11月)'!D21</f>
        <v>金</v>
      </c>
      <c r="M38" s="156" t="str">
        <f ca="1">'旬報(11月)'!D22</f>
        <v>土</v>
      </c>
      <c r="N38" s="156" t="str">
        <f ca="1">'旬報(11月)'!D23</f>
        <v>日</v>
      </c>
      <c r="O38" s="156" t="str">
        <f ca="1">'旬報(11月)'!D24</f>
        <v>月</v>
      </c>
      <c r="P38" s="156" t="str">
        <f ca="1">'旬報(11月)'!D25</f>
        <v>火</v>
      </c>
      <c r="Q38" s="156" t="str">
        <f ca="1">'旬報(11月)'!D36</f>
        <v>水</v>
      </c>
      <c r="R38" s="156" t="str">
        <f ca="1">'旬報(11月)'!D37</f>
        <v>木</v>
      </c>
      <c r="S38" s="156" t="str">
        <f ca="1">'旬報(11月)'!D38</f>
        <v>金</v>
      </c>
      <c r="T38" s="156" t="str">
        <f ca="1">'旬報(11月)'!D39</f>
        <v>土</v>
      </c>
      <c r="U38" s="156" t="str">
        <f ca="1">'旬報(11月)'!D40</f>
        <v>日</v>
      </c>
      <c r="V38" s="156" t="str">
        <f ca="1">'旬報(11月)'!D41</f>
        <v>月</v>
      </c>
      <c r="W38" s="156" t="str">
        <f ca="1">'旬報(11月)'!D42</f>
        <v>火</v>
      </c>
      <c r="X38" s="156" t="str">
        <f ca="1">'旬報(11月)'!D43</f>
        <v>水</v>
      </c>
      <c r="Y38" s="156" t="str">
        <f ca="1">'旬報(11月)'!D44</f>
        <v>木</v>
      </c>
      <c r="Z38" s="156" t="str">
        <f ca="1">'旬報(11月)'!D45</f>
        <v>金</v>
      </c>
      <c r="AA38" s="156" t="str">
        <f ca="1">'旬報(11月)'!D56</f>
        <v>土</v>
      </c>
      <c r="AB38" s="156" t="str">
        <f ca="1">'旬報(11月)'!D57</f>
        <v>日</v>
      </c>
      <c r="AC38" s="156" t="str">
        <f ca="1">'旬報(11月)'!D58</f>
        <v>月</v>
      </c>
      <c r="AD38" s="156" t="str">
        <f ca="1">'旬報(11月)'!D59</f>
        <v>火</v>
      </c>
      <c r="AE38" s="156" t="str">
        <f ca="1">'旬報(11月)'!D60</f>
        <v>水</v>
      </c>
      <c r="AF38" s="156" t="str">
        <f ca="1">'旬報(11月)'!D61</f>
        <v>木</v>
      </c>
      <c r="AG38" s="156" t="str">
        <f ca="1">'旬報(11月)'!D62</f>
        <v>金</v>
      </c>
      <c r="AH38" s="156" t="str">
        <f ca="1">'旬報(11月)'!D63</f>
        <v>土</v>
      </c>
      <c r="AI38" s="156" t="str">
        <f ca="1">'旬報(11月)'!D64</f>
        <v>日</v>
      </c>
      <c r="AJ38" s="156" t="str">
        <f ca="1">'旬報(11月)'!D65</f>
        <v>月</v>
      </c>
      <c r="AK38" s="157"/>
      <c r="AL38" s="92"/>
      <c r="AM38" s="92"/>
    </row>
    <row r="39" spans="2:45" ht="12.75" customHeight="1">
      <c r="B39" s="385">
        <f t="shared" ref="B39" si="6">B35+1</f>
        <v>11</v>
      </c>
      <c r="C39" s="386" t="s">
        <v>1</v>
      </c>
      <c r="D39" s="134" t="s">
        <v>9</v>
      </c>
      <c r="E39" s="135"/>
      <c r="F39" s="136"/>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8"/>
      <c r="AL39" s="342" t="str">
        <f>IF(COUNTA(G39:AK39)=0,"",IF(実績調書取得率計算!U$66=1,"OK",IF(実績調書取得率計算!U$69=1,"OK","NG")))</f>
        <v/>
      </c>
      <c r="AM39" s="1"/>
      <c r="AN39">
        <f>SUM(COUNTIF(G39:AK39,{"休"}))</f>
        <v>0</v>
      </c>
      <c r="AP39">
        <f>SUM(COUNTIF(G39:AK39,{"■"}))</f>
        <v>0</v>
      </c>
      <c r="AQ39">
        <f>AN39+AP39</f>
        <v>0</v>
      </c>
    </row>
    <row r="40" spans="2:45" ht="12.75" customHeight="1">
      <c r="B40" s="385"/>
      <c r="C40" s="386"/>
      <c r="D40" s="134" t="s">
        <v>10</v>
      </c>
      <c r="E40" s="135"/>
      <c r="F40" s="136"/>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8"/>
      <c r="AL40" s="343" t="str">
        <f>IF(COUNTA(G40:AK40)=0,"",IF(実績調書取得率計算!U$67=1,"OK",IF(実績調書取得率計算!U$70=1,"OK","NG")))</f>
        <v/>
      </c>
      <c r="AM40" s="1"/>
      <c r="AN40">
        <f>SUM(COUNTIF(G40:AK40,{"休"}))</f>
        <v>0</v>
      </c>
      <c r="AP40">
        <f>SUM(COUNTIF(G40:AK40,{"■"}))</f>
        <v>0</v>
      </c>
      <c r="AQ40">
        <f>AN40+AP40</f>
        <v>0</v>
      </c>
    </row>
    <row r="41" spans="2:45" ht="12.75" customHeight="1" thickBot="1">
      <c r="B41" s="139"/>
      <c r="C41" s="140"/>
      <c r="D41" s="323" t="s">
        <v>266</v>
      </c>
      <c r="E41" s="141"/>
      <c r="F41" s="142"/>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46"/>
      <c r="AL41" s="144"/>
      <c r="AM41" s="144"/>
      <c r="AN41">
        <f>SUM(COUNTIF(G41:AK41,{"休"}))</f>
        <v>0</v>
      </c>
      <c r="AS41" cm="1">
        <f t="array" ref="AS41">SUM(COUNTIF(G41:AK41,{"◎"}))</f>
        <v>0</v>
      </c>
    </row>
    <row r="42" spans="2:45" ht="12.75" customHeight="1">
      <c r="B42" s="145"/>
      <c r="C42" s="146"/>
      <c r="D42" s="147" t="s">
        <v>106</v>
      </c>
      <c r="E42" s="148"/>
      <c r="F42" s="149"/>
      <c r="G42" s="155" t="str">
        <f ca="1">'旬報(12月)'!D16</f>
        <v>火</v>
      </c>
      <c r="H42" s="156" t="str">
        <f ca="1">'旬報(12月)'!D17</f>
        <v>水</v>
      </c>
      <c r="I42" s="156" t="str">
        <f ca="1">'旬報(12月)'!D18</f>
        <v>木</v>
      </c>
      <c r="J42" s="156" t="str">
        <f ca="1">'旬報(12月)'!D19</f>
        <v>金</v>
      </c>
      <c r="K42" s="156" t="str">
        <f ca="1">'旬報(12月)'!D20</f>
        <v>土</v>
      </c>
      <c r="L42" s="156" t="str">
        <f ca="1">'旬報(12月)'!D21</f>
        <v>日</v>
      </c>
      <c r="M42" s="156" t="str">
        <f ca="1">'旬報(12月)'!D22</f>
        <v>月</v>
      </c>
      <c r="N42" s="156" t="str">
        <f ca="1">'旬報(12月)'!D23</f>
        <v>火</v>
      </c>
      <c r="O42" s="156" t="str">
        <f ca="1">'旬報(12月)'!D24</f>
        <v>水</v>
      </c>
      <c r="P42" s="156" t="str">
        <f ca="1">'旬報(12月)'!D25</f>
        <v>木</v>
      </c>
      <c r="Q42" s="156" t="str">
        <f ca="1">'旬報(12月)'!D36</f>
        <v>金</v>
      </c>
      <c r="R42" s="156" t="str">
        <f ca="1">'旬報(12月)'!D37</f>
        <v>土</v>
      </c>
      <c r="S42" s="156" t="str">
        <f ca="1">'旬報(12月)'!D38</f>
        <v>日</v>
      </c>
      <c r="T42" s="156" t="str">
        <f ca="1">'旬報(12月)'!D39</f>
        <v>月</v>
      </c>
      <c r="U42" s="156" t="str">
        <f ca="1">'旬報(12月)'!D40</f>
        <v>火</v>
      </c>
      <c r="V42" s="156" t="str">
        <f ca="1">'旬報(12月)'!D41</f>
        <v>水</v>
      </c>
      <c r="W42" s="156" t="str">
        <f ca="1">'旬報(12月)'!D42</f>
        <v>木</v>
      </c>
      <c r="X42" s="156" t="str">
        <f ca="1">'旬報(12月)'!D43</f>
        <v>金</v>
      </c>
      <c r="Y42" s="156" t="str">
        <f ca="1">'旬報(12月)'!D44</f>
        <v>土</v>
      </c>
      <c r="Z42" s="156" t="str">
        <f ca="1">'旬報(12月)'!D45</f>
        <v>日</v>
      </c>
      <c r="AA42" s="156" t="str">
        <f ca="1">'旬報(12月)'!D56</f>
        <v>月</v>
      </c>
      <c r="AB42" s="156" t="str">
        <f ca="1">'旬報(12月)'!D57</f>
        <v>火</v>
      </c>
      <c r="AC42" s="156" t="str">
        <f ca="1">'旬報(12月)'!D58</f>
        <v>水</v>
      </c>
      <c r="AD42" s="156" t="str">
        <f ca="1">'旬報(12月)'!D59</f>
        <v>木</v>
      </c>
      <c r="AE42" s="156" t="str">
        <f ca="1">'旬報(12月)'!D60</f>
        <v>金</v>
      </c>
      <c r="AF42" s="156" t="str">
        <f ca="1">'旬報(12月)'!D61</f>
        <v>土</v>
      </c>
      <c r="AG42" s="156" t="str">
        <f ca="1">'旬報(12月)'!D62</f>
        <v>日</v>
      </c>
      <c r="AH42" s="158" t="str">
        <f ca="1">'旬報(12月)'!D63</f>
        <v>月</v>
      </c>
      <c r="AI42" s="408" t="str">
        <f ca="1">'[1]旬報(12月)'!D64</f>
        <v>日</v>
      </c>
      <c r="AJ42" s="160" t="s">
        <v>263</v>
      </c>
      <c r="AK42" s="161" t="s">
        <v>263</v>
      </c>
      <c r="AL42" s="92"/>
      <c r="AM42" s="92"/>
      <c r="AO42" s="1"/>
    </row>
    <row r="43" spans="2:45" ht="12.75" customHeight="1">
      <c r="B43" s="385">
        <f t="shared" ref="B43" si="7">B39+1</f>
        <v>12</v>
      </c>
      <c r="C43" s="386" t="s">
        <v>1</v>
      </c>
      <c r="D43" s="134" t="s">
        <v>9</v>
      </c>
      <c r="E43" s="135"/>
      <c r="F43" s="136"/>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162"/>
      <c r="AI43" s="410"/>
      <c r="AJ43" s="409"/>
      <c r="AK43" s="319"/>
      <c r="AL43" s="342" t="str">
        <f>IF(COUNTA(G43:AK43)=0,"",IF(実績調書取得率計算!W$66=1,"OK",IF(実績調書取得率計算!W$69=1,"OK","NG")))</f>
        <v/>
      </c>
      <c r="AM43" s="1"/>
      <c r="AN43">
        <f>SUM(COUNTIF(G43:AK43,{"休"}))-AO43</f>
        <v>0</v>
      </c>
      <c r="AO43" s="303">
        <f>IF(B43=12,IF(AL43="",0,3))</f>
        <v>0</v>
      </c>
      <c r="AP43">
        <f>SUM(COUNTIF(G43:AK43,{"■"}))</f>
        <v>0</v>
      </c>
      <c r="AQ43">
        <f>AN43+AP43</f>
        <v>0</v>
      </c>
    </row>
    <row r="44" spans="2:45" ht="12.75" customHeight="1">
      <c r="B44" s="385"/>
      <c r="C44" s="386"/>
      <c r="D44" s="134" t="s">
        <v>10</v>
      </c>
      <c r="E44" s="135"/>
      <c r="F44" s="136"/>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162"/>
      <c r="AI44" s="410"/>
      <c r="AJ44" s="318"/>
      <c r="AK44" s="319"/>
      <c r="AL44" s="343" t="str">
        <f>IF(COUNTA(G44:AK44)=0,"",IF(実績調書取得率計算!W$67=1,"OK",IF(実績調書取得率計算!W$70=1,"OK","NG")))</f>
        <v/>
      </c>
      <c r="AM44" s="1"/>
      <c r="AN44">
        <f>SUM(COUNTIF(G44:AK44,{"休"}))-AO44</f>
        <v>0</v>
      </c>
      <c r="AO44" s="303">
        <f>IF(B43=12,IF(AL44="",0,3))</f>
        <v>0</v>
      </c>
      <c r="AP44">
        <f>SUM(COUNTIF(G44:AK44,{"■"}))</f>
        <v>0</v>
      </c>
      <c r="AQ44">
        <f>AN44+AP44</f>
        <v>0</v>
      </c>
    </row>
    <row r="45" spans="2:45" ht="12.75" customHeight="1" thickBot="1">
      <c r="B45" s="139"/>
      <c r="C45" s="140"/>
      <c r="D45" s="323" t="s">
        <v>266</v>
      </c>
      <c r="E45" s="141"/>
      <c r="F45" s="142"/>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64"/>
      <c r="AI45" s="411"/>
      <c r="AJ45" s="166"/>
      <c r="AK45" s="167"/>
      <c r="AL45" s="144"/>
      <c r="AM45" s="144"/>
      <c r="AN45">
        <f>SUM(COUNTIF(G45:AK45,{"休"}))</f>
        <v>0</v>
      </c>
      <c r="AS45" cm="1">
        <f t="array" ref="AS45">SUM(COUNTIF(G45:AK45,{"◎"}))</f>
        <v>0</v>
      </c>
    </row>
    <row r="46" spans="2:45" ht="12.75" customHeight="1">
      <c r="B46" s="387" t="str">
        <f ca="1">ｶﾚﾝﾀﾞｰ!QT1+1&amp;"年"</f>
        <v>2027年</v>
      </c>
      <c r="C46" s="388"/>
      <c r="D46" s="147" t="s">
        <v>106</v>
      </c>
      <c r="E46" s="148"/>
      <c r="F46" s="148"/>
      <c r="G46" s="159" t="s">
        <v>264</v>
      </c>
      <c r="H46" s="160" t="s">
        <v>264</v>
      </c>
      <c r="I46" s="160" t="s">
        <v>264</v>
      </c>
      <c r="J46" s="412" t="s">
        <v>264</v>
      </c>
      <c r="K46" s="156" t="str">
        <f ca="1">'旬報(翌1月)'!D20</f>
        <v>火</v>
      </c>
      <c r="L46" s="156" t="str">
        <f ca="1">'旬報(翌1月)'!D21</f>
        <v>水</v>
      </c>
      <c r="M46" s="156" t="str">
        <f ca="1">'旬報(翌1月)'!D22</f>
        <v>木</v>
      </c>
      <c r="N46" s="156" t="str">
        <f ca="1">'旬報(翌1月)'!D23</f>
        <v>金</v>
      </c>
      <c r="O46" s="156" t="str">
        <f ca="1">'旬報(翌1月)'!D24</f>
        <v>土</v>
      </c>
      <c r="P46" s="156" t="str">
        <f ca="1">'旬報(翌1月)'!D25</f>
        <v>日</v>
      </c>
      <c r="Q46" s="156" t="str">
        <f ca="1">'旬報(翌1月)'!D36</f>
        <v>月</v>
      </c>
      <c r="R46" s="156" t="str">
        <f ca="1">'旬報(翌1月)'!D37</f>
        <v>火</v>
      </c>
      <c r="S46" s="156" t="str">
        <f ca="1">'旬報(翌1月)'!D38</f>
        <v>水</v>
      </c>
      <c r="T46" s="156" t="str">
        <f ca="1">'旬報(翌1月)'!D39</f>
        <v>木</v>
      </c>
      <c r="U46" s="156" t="str">
        <f ca="1">'旬報(翌1月)'!D40</f>
        <v>金</v>
      </c>
      <c r="V46" s="156" t="str">
        <f ca="1">'旬報(翌1月)'!D41</f>
        <v>土</v>
      </c>
      <c r="W46" s="156" t="str">
        <f ca="1">'旬報(翌1月)'!D42</f>
        <v>日</v>
      </c>
      <c r="X46" s="156" t="str">
        <f ca="1">'旬報(翌1月)'!D43</f>
        <v>月</v>
      </c>
      <c r="Y46" s="156" t="str">
        <f ca="1">'旬報(翌1月)'!D44</f>
        <v>火</v>
      </c>
      <c r="Z46" s="156" t="str">
        <f ca="1">'旬報(翌1月)'!D45</f>
        <v>水</v>
      </c>
      <c r="AA46" s="156" t="str">
        <f ca="1">'旬報(翌1月)'!D56</f>
        <v>木</v>
      </c>
      <c r="AB46" s="156" t="str">
        <f ca="1">'旬報(翌1月)'!D57</f>
        <v>金</v>
      </c>
      <c r="AC46" s="156" t="str">
        <f ca="1">'旬報(翌1月)'!D58</f>
        <v>土</v>
      </c>
      <c r="AD46" s="156" t="str">
        <f ca="1">'旬報(翌1月)'!D59</f>
        <v>日</v>
      </c>
      <c r="AE46" s="156" t="str">
        <f ca="1">'旬報(翌1月)'!D60</f>
        <v>月</v>
      </c>
      <c r="AF46" s="156" t="str">
        <f ca="1">'旬報(翌1月)'!D61</f>
        <v>火</v>
      </c>
      <c r="AG46" s="156" t="str">
        <f ca="1">'旬報(翌1月)'!D62</f>
        <v>水</v>
      </c>
      <c r="AH46" s="156" t="str">
        <f ca="1">'旬報(翌1月)'!D63</f>
        <v>木</v>
      </c>
      <c r="AI46" s="168" t="str">
        <f ca="1">IF(OR('旬報(翌1月)'!D64="土",'旬報(翌1月)'!D64="日"),'旬報(翌1月)'!D64,"年")</f>
        <v>年</v>
      </c>
      <c r="AJ46" s="168" t="str">
        <f ca="1">'旬報(翌1月)'!D65</f>
        <v>土</v>
      </c>
      <c r="AK46" s="356" t="str">
        <f ca="1">'旬報(翌1月)'!D66</f>
        <v>日</v>
      </c>
      <c r="AL46" s="92"/>
      <c r="AM46" s="92"/>
      <c r="AO46" s="1"/>
    </row>
    <row r="47" spans="2:45" ht="12.75" customHeight="1">
      <c r="B47" s="385">
        <f>B7-2</f>
        <v>1</v>
      </c>
      <c r="C47" s="386" t="s">
        <v>1</v>
      </c>
      <c r="D47" s="134" t="s">
        <v>9</v>
      </c>
      <c r="E47" s="135"/>
      <c r="F47" s="135"/>
      <c r="G47" s="317"/>
      <c r="H47" s="318"/>
      <c r="I47" s="97"/>
      <c r="J47" s="413"/>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8"/>
      <c r="AL47" s="342" t="str">
        <f>IF(COUNTA(G47:AK47)=0,"",IF(実績調書取得率計算!Y$66=1,"OK",IF(実績調書取得率計算!Y$69=1,"OK","NG")))</f>
        <v/>
      </c>
      <c r="AM47" s="1"/>
      <c r="AN47">
        <f>SUM(COUNTIF(G47:AK47,{"休"}))-AO47</f>
        <v>0</v>
      </c>
      <c r="AO47" s="303">
        <f>IF(B47=1,IF(AL47="",0,3))</f>
        <v>0</v>
      </c>
      <c r="AP47">
        <f>SUM(COUNTIF(G47:AK47,{"■"}))</f>
        <v>0</v>
      </c>
      <c r="AQ47">
        <f>AN47+AP47</f>
        <v>0</v>
      </c>
    </row>
    <row r="48" spans="2:45" ht="12.75" customHeight="1">
      <c r="B48" s="385"/>
      <c r="C48" s="386"/>
      <c r="D48" s="134" t="s">
        <v>10</v>
      </c>
      <c r="E48" s="135"/>
      <c r="F48" s="135"/>
      <c r="G48" s="317"/>
      <c r="H48" s="318"/>
      <c r="I48" s="97"/>
      <c r="J48" s="413"/>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8"/>
      <c r="AL48" s="343" t="str">
        <f>IF(COUNTA(G48:AK48)=0,"",IF(実績調書取得率計算!Y$67=1,"OK",IF(実績調書取得率計算!Y$70=1,"OK","NG")))</f>
        <v/>
      </c>
      <c r="AM48" s="1"/>
      <c r="AN48">
        <f>SUM(COUNTIF(G48:AK48,{"休"}))-AO48</f>
        <v>0</v>
      </c>
      <c r="AO48" s="303">
        <f>IF(B47=1,IF(AL48="",0,3))</f>
        <v>0</v>
      </c>
      <c r="AP48">
        <f>SUM(COUNTIF(G48:AK48,{"■"}))</f>
        <v>0</v>
      </c>
      <c r="AQ48">
        <f>AN48+AP48</f>
        <v>0</v>
      </c>
    </row>
    <row r="49" spans="2:45" ht="12.75" customHeight="1" thickBot="1">
      <c r="B49" s="139"/>
      <c r="C49" s="140"/>
      <c r="D49" s="323" t="s">
        <v>266</v>
      </c>
      <c r="E49" s="141"/>
      <c r="F49" s="141"/>
      <c r="G49" s="165"/>
      <c r="H49" s="166"/>
      <c r="I49" s="166"/>
      <c r="J49" s="41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345"/>
      <c r="AL49" s="144"/>
      <c r="AM49" s="144"/>
      <c r="AN49">
        <f>SUM(COUNTIF(G49:AK49,{"休"}))</f>
        <v>0</v>
      </c>
      <c r="AS49" cm="1">
        <f t="array" ref="AS49">SUM(COUNTIF(G49:AK49,{"◎"}))</f>
        <v>0</v>
      </c>
    </row>
    <row r="50" spans="2:45" ht="12.75" customHeight="1">
      <c r="B50" s="145"/>
      <c r="C50" s="146"/>
      <c r="D50" s="147" t="s">
        <v>106</v>
      </c>
      <c r="E50" s="148"/>
      <c r="F50" s="149"/>
      <c r="G50" s="169" t="str">
        <f ca="1">'旬報(翌2月)'!D16</f>
        <v>月</v>
      </c>
      <c r="H50" s="168" t="str">
        <f ca="1">'旬報(翌2月)'!D17</f>
        <v>火</v>
      </c>
      <c r="I50" s="168" t="str">
        <f ca="1">'旬報(翌2月)'!D18</f>
        <v>水</v>
      </c>
      <c r="J50" s="156" t="str">
        <f ca="1">'旬報(翌2月)'!D19</f>
        <v>木</v>
      </c>
      <c r="K50" s="156" t="str">
        <f ca="1">'旬報(翌2月)'!D20</f>
        <v>金</v>
      </c>
      <c r="L50" s="156" t="str">
        <f ca="1">'旬報(翌2月)'!D21</f>
        <v>土</v>
      </c>
      <c r="M50" s="156" t="str">
        <f ca="1">'旬報(翌2月)'!D22</f>
        <v>日</v>
      </c>
      <c r="N50" s="156" t="str">
        <f ca="1">'旬報(翌2月)'!D23</f>
        <v>月</v>
      </c>
      <c r="O50" s="156" t="str">
        <f ca="1">'旬報(翌2月)'!D24</f>
        <v>火</v>
      </c>
      <c r="P50" s="156" t="str">
        <f ca="1">'旬報(翌2月)'!D25</f>
        <v>水</v>
      </c>
      <c r="Q50" s="156" t="str">
        <f ca="1">'旬報(翌2月)'!D36</f>
        <v>木</v>
      </c>
      <c r="R50" s="156" t="str">
        <f ca="1">'旬報(翌2月)'!D37</f>
        <v>金</v>
      </c>
      <c r="S50" s="156" t="str">
        <f ca="1">'旬報(翌2月)'!D38</f>
        <v>土</v>
      </c>
      <c r="T50" s="156" t="str">
        <f ca="1">'旬報(翌2月)'!D39</f>
        <v>日</v>
      </c>
      <c r="U50" s="156" t="str">
        <f ca="1">'旬報(翌2月)'!D40</f>
        <v>月</v>
      </c>
      <c r="V50" s="156" t="str">
        <f ca="1">'旬報(翌2月)'!D41</f>
        <v>火</v>
      </c>
      <c r="W50" s="156" t="str">
        <f ca="1">'旬報(翌2月)'!D42</f>
        <v>水</v>
      </c>
      <c r="X50" s="156" t="str">
        <f ca="1">'旬報(翌2月)'!D43</f>
        <v>木</v>
      </c>
      <c r="Y50" s="156" t="str">
        <f ca="1">'旬報(翌2月)'!D44</f>
        <v>金</v>
      </c>
      <c r="Z50" s="156" t="str">
        <f ca="1">'旬報(翌2月)'!D45</f>
        <v>土</v>
      </c>
      <c r="AA50" s="156" t="str">
        <f ca="1">'旬報(翌2月)'!D56</f>
        <v>日</v>
      </c>
      <c r="AB50" s="156" t="str">
        <f ca="1">'旬報(翌2月)'!D57</f>
        <v>月</v>
      </c>
      <c r="AC50" s="156" t="str">
        <f ca="1">'旬報(翌2月)'!D58</f>
        <v>火</v>
      </c>
      <c r="AD50" s="156" t="str">
        <f ca="1">'旬報(翌2月)'!D59</f>
        <v>水</v>
      </c>
      <c r="AE50" s="156" t="str">
        <f ca="1">'旬報(翌2月)'!D60</f>
        <v>木</v>
      </c>
      <c r="AF50" s="156" t="str">
        <f ca="1">'旬報(翌2月)'!D61</f>
        <v>金</v>
      </c>
      <c r="AG50" s="156" t="str">
        <f ca="1">'旬報(翌2月)'!D62</f>
        <v>土</v>
      </c>
      <c r="AH50" s="156" t="str">
        <f ca="1">'旬報(翌2月)'!D63</f>
        <v>日</v>
      </c>
      <c r="AI50" s="156" t="str">
        <f ca="1">'旬報(翌2月)'!D64</f>
        <v/>
      </c>
      <c r="AJ50" s="156"/>
      <c r="AK50" s="157"/>
      <c r="AL50" s="92"/>
      <c r="AM50" s="92"/>
    </row>
    <row r="51" spans="2:45" ht="12.75" customHeight="1">
      <c r="B51" s="385">
        <f t="shared" ref="B51" si="8">B47+1</f>
        <v>2</v>
      </c>
      <c r="C51" s="386" t="s">
        <v>1</v>
      </c>
      <c r="D51" s="134" t="s">
        <v>9</v>
      </c>
      <c r="E51" s="135"/>
      <c r="F51" s="136"/>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8"/>
      <c r="AL51" s="342" t="str">
        <f>IF(COUNTA(G51:AK51)=0,"",IF(実績調書取得率計算!AA$66=1,"OK",IF(実績調書取得率計算!AA$69=1,"OK","NG")))</f>
        <v/>
      </c>
      <c r="AM51" s="1"/>
      <c r="AN51">
        <f>SUM(COUNTIF(G51:AK51,{"休"}))</f>
        <v>0</v>
      </c>
      <c r="AP51">
        <f>SUM(COUNTIF(G51:AK51,{"■"}))</f>
        <v>0</v>
      </c>
      <c r="AQ51">
        <f>AN51+AP51</f>
        <v>0</v>
      </c>
    </row>
    <row r="52" spans="2:45" ht="12.75" customHeight="1">
      <c r="B52" s="385"/>
      <c r="C52" s="386"/>
      <c r="D52" s="134" t="s">
        <v>10</v>
      </c>
      <c r="E52" s="135"/>
      <c r="F52" s="136"/>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8"/>
      <c r="AL52" s="343" t="str">
        <f>IF(COUNTA(G52:AK52)=0,"",IF(実績調書取得率計算!AA$67=1,"OK",IF(実績調書取得率計算!AA$70=1,"OK","NG")))</f>
        <v/>
      </c>
      <c r="AM52" s="1"/>
      <c r="AN52">
        <f>SUM(COUNTIF(G52:AK52,{"休"}))</f>
        <v>0</v>
      </c>
      <c r="AP52">
        <f>SUM(COUNTIF(G52:AK52,{"■"}))</f>
        <v>0</v>
      </c>
      <c r="AQ52">
        <f>AN52+AP52</f>
        <v>0</v>
      </c>
    </row>
    <row r="53" spans="2:45" ht="12.75" customHeight="1">
      <c r="B53" s="139"/>
      <c r="C53" s="140"/>
      <c r="D53" s="323" t="s">
        <v>266</v>
      </c>
      <c r="E53" s="141"/>
      <c r="F53" s="142"/>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345"/>
      <c r="AL53" s="144"/>
      <c r="AM53" s="144"/>
      <c r="AN53">
        <f>SUM(COUNTIF(G53:AK53,{"休"}))</f>
        <v>0</v>
      </c>
      <c r="AS53" cm="1">
        <f t="array" ref="AS53">SUM(COUNTIF(G53:AK53,{"◎"}))</f>
        <v>0</v>
      </c>
    </row>
    <row r="54" spans="2:45" ht="12.75" customHeight="1">
      <c r="B54" s="145"/>
      <c r="C54" s="146"/>
      <c r="D54" s="147" t="s">
        <v>106</v>
      </c>
      <c r="E54" s="148"/>
      <c r="F54" s="149"/>
      <c r="G54" s="155" t="str">
        <f ca="1">'旬報(翌3月)'!D16</f>
        <v>月</v>
      </c>
      <c r="H54" s="156" t="str">
        <f ca="1">'旬報(翌3月)'!D17</f>
        <v>火</v>
      </c>
      <c r="I54" s="156" t="str">
        <f ca="1">'旬報(翌3月)'!D18</f>
        <v>水</v>
      </c>
      <c r="J54" s="156" t="str">
        <f ca="1">'旬報(翌3月)'!D19</f>
        <v>木</v>
      </c>
      <c r="K54" s="156" t="str">
        <f ca="1">'旬報(翌3月)'!D20</f>
        <v>金</v>
      </c>
      <c r="L54" s="156" t="str">
        <f ca="1">'旬報(翌3月)'!D21</f>
        <v>土</v>
      </c>
      <c r="M54" s="156" t="str">
        <f ca="1">'旬報(翌3月)'!D22</f>
        <v>日</v>
      </c>
      <c r="N54" s="156" t="str">
        <f ca="1">'旬報(翌3月)'!D23</f>
        <v>月</v>
      </c>
      <c r="O54" s="156" t="str">
        <f ca="1">'旬報(翌3月)'!D24</f>
        <v>火</v>
      </c>
      <c r="P54" s="156" t="str">
        <f ca="1">'旬報(翌3月)'!D25</f>
        <v>水</v>
      </c>
      <c r="Q54" s="156" t="str">
        <f ca="1">'旬報(翌3月)'!D36</f>
        <v>木</v>
      </c>
      <c r="R54" s="156" t="str">
        <f ca="1">'旬報(翌3月)'!D37</f>
        <v>金</v>
      </c>
      <c r="S54" s="156" t="str">
        <f ca="1">'旬報(翌3月)'!D38</f>
        <v>土</v>
      </c>
      <c r="T54" s="156" t="str">
        <f ca="1">'旬報(翌3月)'!D39</f>
        <v>日</v>
      </c>
      <c r="U54" s="156" t="str">
        <f ca="1">'旬報(翌3月)'!D40</f>
        <v>月</v>
      </c>
      <c r="V54" s="156" t="str">
        <f ca="1">'旬報(翌3月)'!D41</f>
        <v>火</v>
      </c>
      <c r="W54" s="156" t="str">
        <f ca="1">'旬報(翌3月)'!D42</f>
        <v>水</v>
      </c>
      <c r="X54" s="156" t="str">
        <f ca="1">'旬報(翌3月)'!D43</f>
        <v>木</v>
      </c>
      <c r="Y54" s="156" t="str">
        <f ca="1">'旬報(翌3月)'!D44</f>
        <v>金</v>
      </c>
      <c r="Z54" s="156" t="str">
        <f ca="1">'旬報(翌3月)'!D45</f>
        <v>土</v>
      </c>
      <c r="AA54" s="156" t="str">
        <f ca="1">'旬報(翌3月)'!D56</f>
        <v>日</v>
      </c>
      <c r="AB54" s="156" t="str">
        <f ca="1">'旬報(翌3月)'!D57</f>
        <v>月</v>
      </c>
      <c r="AC54" s="156" t="str">
        <f ca="1">'旬報(翌3月)'!D58</f>
        <v>火</v>
      </c>
      <c r="AD54" s="156" t="str">
        <f ca="1">'旬報(翌3月)'!D59</f>
        <v>水</v>
      </c>
      <c r="AE54" s="156" t="str">
        <f ca="1">'旬報(翌3月)'!D60</f>
        <v>木</v>
      </c>
      <c r="AF54" s="156" t="str">
        <f ca="1">'旬報(翌3月)'!D61</f>
        <v>金</v>
      </c>
      <c r="AG54" s="156" t="str">
        <f ca="1">'旬報(翌3月)'!D62</f>
        <v>土</v>
      </c>
      <c r="AH54" s="156" t="str">
        <f ca="1">'旬報(翌3月)'!D63</f>
        <v>日</v>
      </c>
      <c r="AI54" s="156" t="str">
        <f ca="1">'旬報(翌3月)'!D64</f>
        <v>月</v>
      </c>
      <c r="AJ54" s="156" t="str">
        <f ca="1">'旬報(翌3月)'!D65</f>
        <v>火</v>
      </c>
      <c r="AK54" s="157" t="str">
        <f ca="1">'旬報(翌3月)'!D66</f>
        <v>水</v>
      </c>
      <c r="AL54" s="92"/>
      <c r="AM54" s="92"/>
    </row>
    <row r="55" spans="2:45" ht="12.75" customHeight="1">
      <c r="B55" s="385">
        <f t="shared" ref="B55" si="9">B51+1</f>
        <v>3</v>
      </c>
      <c r="C55" s="386" t="s">
        <v>1</v>
      </c>
      <c r="D55" s="134" t="s">
        <v>9</v>
      </c>
      <c r="E55" s="135"/>
      <c r="F55" s="136"/>
      <c r="G55" s="301"/>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8"/>
      <c r="AL55" s="342" t="str">
        <f>IF(COUNTA(G55:AK55)=0,"",IF(実績調書取得率計算!AC$66=1,"OK",IF(実績調書取得率計算!AC$69=1,"OK","NG")))</f>
        <v/>
      </c>
      <c r="AM55" s="1"/>
      <c r="AN55">
        <f>SUM(COUNTIF(G55:AK55,{"休"}))</f>
        <v>0</v>
      </c>
      <c r="AP55">
        <f>SUM(COUNTIF(G55:AK55,{"■"}))</f>
        <v>0</v>
      </c>
      <c r="AQ55">
        <f>AN55+AP55</f>
        <v>0</v>
      </c>
    </row>
    <row r="56" spans="2:45" ht="12.75" customHeight="1">
      <c r="B56" s="385"/>
      <c r="C56" s="386"/>
      <c r="D56" s="134" t="s">
        <v>10</v>
      </c>
      <c r="E56" s="135"/>
      <c r="F56" s="136"/>
      <c r="G56" s="301"/>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8"/>
      <c r="AL56" s="343" t="str">
        <f>IF(COUNTA(G56:AK56)=0,"",IF(実績調書取得率計算!AC$67=1,"OK",IF(実績調書取得率計算!AC$70=1,"OK","NG")))</f>
        <v/>
      </c>
      <c r="AM56" s="1"/>
      <c r="AN56">
        <f>SUM(COUNTIF(G56:AK56,{"休"}))</f>
        <v>0</v>
      </c>
      <c r="AP56">
        <f>SUM(COUNTIF(G56:AK56,{"■"}))</f>
        <v>0</v>
      </c>
      <c r="AQ56">
        <f>AN56+AP56</f>
        <v>0</v>
      </c>
    </row>
    <row r="57" spans="2:45" ht="12.75" customHeight="1">
      <c r="B57" s="170"/>
      <c r="C57" s="171"/>
      <c r="D57" s="324" t="s">
        <v>266</v>
      </c>
      <c r="E57" s="172"/>
      <c r="F57" s="173"/>
      <c r="G57" s="302"/>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347"/>
      <c r="AL57" s="144"/>
      <c r="AM57" s="144"/>
      <c r="AN57">
        <f>SUM(COUNTIF(G57:AK57,{"休"}))</f>
        <v>0</v>
      </c>
      <c r="AS57" cm="1">
        <f t="array" ref="AS57">SUM(COUNTIF(G57:AK57,{"◎"}))</f>
        <v>0</v>
      </c>
    </row>
    <row r="58" spans="2:45" ht="13.5" customHeight="1">
      <c r="G58" s="43" t="s">
        <v>284</v>
      </c>
      <c r="H58" s="43"/>
      <c r="I58" s="43"/>
      <c r="J58" s="43"/>
      <c r="K58" s="43"/>
      <c r="L58" s="43"/>
    </row>
    <row r="59" spans="2:45" ht="18" customHeight="1">
      <c r="O59" s="321" t="s">
        <v>36</v>
      </c>
      <c r="R59" s="84"/>
      <c r="S59" s="95"/>
      <c r="T59" s="1"/>
      <c r="U59" s="84"/>
      <c r="V59" s="85"/>
      <c r="W59" s="85"/>
      <c r="X59" s="85"/>
      <c r="Y59" s="84"/>
      <c r="Z59" s="84"/>
      <c r="AA59" s="325"/>
      <c r="AB59" s="352" t="s">
        <v>271</v>
      </c>
      <c r="AC59" s="340"/>
      <c r="AD59" s="340"/>
      <c r="AE59" s="326"/>
      <c r="AF59" s="326"/>
      <c r="AG59" s="326"/>
      <c r="AH59" s="326"/>
      <c r="AI59" s="340"/>
      <c r="AJ59" s="340"/>
      <c r="AK59" s="348"/>
      <c r="AN59">
        <f>AN7+AN11+AN15+AN19+AN23+AN27+AN31+AN35+AN39+AN43+AN47+AN51+AN55</f>
        <v>0</v>
      </c>
      <c r="AP59">
        <f>AP7+AP11+AP15+AP19+AP23+AP27+AP31+AP35+AP39+AP43+AP47+AP51+AP55</f>
        <v>0</v>
      </c>
      <c r="AQ59">
        <f>AQ7+AQ11+AQ15+AQ19+AQ23+AQ27+AQ31+AQ35+AQ39+AQ43+AQ47+AQ51+AQ55</f>
        <v>0</v>
      </c>
    </row>
    <row r="60" spans="2:45" ht="18" customHeight="1" thickBot="1">
      <c r="O60" s="175"/>
      <c r="R60" s="84"/>
      <c r="S60" s="95" t="s">
        <v>65</v>
      </c>
      <c r="T60" s="1" t="s">
        <v>62</v>
      </c>
      <c r="U60" s="84" t="s">
        <v>66</v>
      </c>
      <c r="V60" s="85"/>
      <c r="W60" s="85"/>
      <c r="X60" s="85"/>
      <c r="Y60" s="84"/>
      <c r="Z60" s="84"/>
      <c r="AA60" s="327"/>
      <c r="AB60" s="314"/>
      <c r="AC60" s="313"/>
      <c r="AD60" s="341" t="s">
        <v>272</v>
      </c>
      <c r="AE60" s="305" t="s">
        <v>62</v>
      </c>
      <c r="AF60" s="310" t="s">
        <v>273</v>
      </c>
      <c r="AG60" s="310"/>
      <c r="AH60" s="310"/>
      <c r="AI60" s="313"/>
      <c r="AJ60" s="313"/>
      <c r="AK60" s="334"/>
    </row>
    <row r="61" spans="2:45" ht="18" customHeight="1" thickBot="1">
      <c r="R61" s="83"/>
      <c r="S61" s="83"/>
      <c r="T61" s="1" t="s">
        <v>62</v>
      </c>
      <c r="U61" s="377" t="str">
        <f>CONCATENATE($AN$59+$AO$59&amp;"日","/",$AQ$59+$AO$59&amp;"日")</f>
        <v>0日/0日</v>
      </c>
      <c r="V61" s="377"/>
      <c r="AA61" s="322"/>
      <c r="AB61" s="305"/>
      <c r="AC61" s="311"/>
      <c r="AD61" s="312"/>
      <c r="AE61" s="305" t="s">
        <v>62</v>
      </c>
      <c r="AF61" s="382">
        <f>ROUND(AF65*1.2,2)</f>
        <v>0</v>
      </c>
      <c r="AG61" s="383"/>
      <c r="AH61" s="313"/>
      <c r="AI61" s="313"/>
      <c r="AJ61" s="313"/>
      <c r="AK61" s="334"/>
      <c r="AN61">
        <f>AN8+AN12+AN16+AN20+AN24+AN28+AN32+AN36+AN40+AN44+AN48+AN52+AN56</f>
        <v>0</v>
      </c>
      <c r="AP61">
        <f>AP8+AP12+AP16+AP20+AP24+AP28+AP32+AP36+AP40+AP44+AP48+AP52+AP56</f>
        <v>0</v>
      </c>
      <c r="AQ61" s="15">
        <f>AQ8+AQ12+AQ16+AQ20+AQ24+AQ28+AQ32+AQ36+AQ40+AQ44+AQ48+AQ52+AQ56</f>
        <v>0</v>
      </c>
      <c r="AS61">
        <f>AS9+AS13+AS17+AS21+AS25+AS29+AS33+AS37+AS41+AS45+AS49+AS53+AS57</f>
        <v>0</v>
      </c>
    </row>
    <row r="62" spans="2:45" ht="18" customHeight="1" thickBot="1">
      <c r="R62" s="83"/>
      <c r="S62" s="83"/>
      <c r="T62" s="1" t="s">
        <v>62</v>
      </c>
      <c r="U62" s="375">
        <f>IF(AN59=0,0,($AN$59+$AO$59)/($AQ$59+$AO$59))</f>
        <v>0</v>
      </c>
      <c r="V62" s="376"/>
      <c r="W62" s="304"/>
      <c r="X62" s="309"/>
      <c r="Y62" s="309"/>
      <c r="Z62" s="309"/>
      <c r="AA62" s="329"/>
      <c r="AB62" s="332" t="s">
        <v>269</v>
      </c>
      <c r="AJ62" s="313"/>
      <c r="AK62" s="334"/>
    </row>
    <row r="63" spans="2:45" ht="18" customHeight="1" thickBot="1">
      <c r="R63" s="83"/>
      <c r="S63" s="83"/>
      <c r="T63" s="303"/>
      <c r="U63" s="307"/>
      <c r="V63" s="307"/>
      <c r="W63" s="305"/>
      <c r="X63" s="306"/>
      <c r="Y63" s="306"/>
      <c r="Z63" s="306"/>
      <c r="AA63" s="330"/>
      <c r="AC63" s="310"/>
      <c r="AD63" s="316" t="s">
        <v>270</v>
      </c>
      <c r="AE63" s="305" t="s">
        <v>62</v>
      </c>
      <c r="AF63" s="333" t="s">
        <v>275</v>
      </c>
      <c r="AG63" s="328"/>
      <c r="AH63" s="328"/>
      <c r="AI63" s="313"/>
      <c r="AJ63" s="313"/>
      <c r="AK63" s="334"/>
    </row>
    <row r="64" spans="2:45" ht="18" customHeight="1" thickBot="1">
      <c r="R64" s="84"/>
      <c r="S64" s="95" t="s">
        <v>257</v>
      </c>
      <c r="T64" s="1" t="s">
        <v>62</v>
      </c>
      <c r="U64" s="370" t="str">
        <f ca="1">IF(実績調書取得率計算!OM10=0,"",IF(実績調書取得率計算!DX18=0,IF(実績調書取得率計算!AF73=0,"月単位での４週８休達成",IF('実績調書【通常版】 '!U62&gt;=0.28571,"通期での４週８休達成","未達成")),IF(実績調書取得率計算!DX30=0,"完全週休２日（土日）達成",IF(実績調書取得率計算!AF73=0,"月単位での４週８休達成",IF('実績調書【通常版】 '!U62&gt;=0.28571,"通期での４週８休達成","未達成")))))</f>
        <v/>
      </c>
      <c r="V64" s="371"/>
      <c r="W64" s="371"/>
      <c r="X64" s="371"/>
      <c r="Y64" s="372"/>
      <c r="Z64" s="308"/>
      <c r="AA64" s="331"/>
      <c r="AB64" s="328"/>
      <c r="AC64" s="310"/>
      <c r="AD64" s="315"/>
      <c r="AE64" s="305" t="s">
        <v>62</v>
      </c>
      <c r="AF64" s="379" t="str">
        <f>CONCATENATE($AS$61&amp;"日","/",初期入力!$D$10-初期入力!$D$6+1-初期入力!E11-初期入力!E12-初期入力!E13&amp;"日")</f>
        <v>0日/1日</v>
      </c>
      <c r="AG64" s="379"/>
      <c r="AH64" s="314"/>
      <c r="AI64" s="313"/>
      <c r="AJ64" s="313"/>
      <c r="AK64" s="334"/>
    </row>
    <row r="65" spans="7:37" ht="18" customHeight="1">
      <c r="O65" s="321" t="s">
        <v>37</v>
      </c>
      <c r="T65" s="1"/>
      <c r="U65" s="27"/>
      <c r="AA65" s="322"/>
      <c r="AB65" s="314"/>
      <c r="AE65" s="305" t="s">
        <v>62</v>
      </c>
      <c r="AF65" s="380">
        <f>ROUND(AS61/(T3-P3+1),2)</f>
        <v>0</v>
      </c>
      <c r="AG65" s="381"/>
      <c r="AK65" s="334"/>
    </row>
    <row r="66" spans="7:37" ht="18" customHeight="1">
      <c r="G66" s="389"/>
      <c r="H66" s="389"/>
      <c r="I66" s="389"/>
      <c r="J66" s="390"/>
      <c r="K66" s="390"/>
      <c r="L66" s="390"/>
      <c r="M66" s="390"/>
      <c r="R66" s="84"/>
      <c r="S66" s="95" t="s">
        <v>65</v>
      </c>
      <c r="T66" s="1" t="s">
        <v>62</v>
      </c>
      <c r="U66" s="84" t="s">
        <v>66</v>
      </c>
      <c r="V66" s="85"/>
      <c r="W66" s="85"/>
      <c r="X66" s="85"/>
      <c r="Y66" s="84"/>
      <c r="Z66" s="84"/>
      <c r="AA66" s="353"/>
      <c r="AB66" t="s">
        <v>283</v>
      </c>
      <c r="AK66" s="349"/>
    </row>
    <row r="67" spans="7:37" ht="18" customHeight="1" thickBot="1">
      <c r="G67" s="176"/>
      <c r="H67" s="176"/>
      <c r="I67" s="176"/>
      <c r="J67" s="177"/>
      <c r="K67" s="177"/>
      <c r="L67" s="177"/>
      <c r="M67" s="177"/>
      <c r="O67" s="175"/>
      <c r="R67" s="83"/>
      <c r="S67" s="83"/>
      <c r="T67" s="1" t="s">
        <v>62</v>
      </c>
      <c r="U67" s="377" t="str">
        <f>CONCATENATE($AN$61+$AO$61&amp;"日","/",$AQ$61+$AO$61&amp;"日")</f>
        <v>0日/0日</v>
      </c>
      <c r="V67" s="377"/>
      <c r="Z67" s="84"/>
      <c r="AA67" s="327"/>
      <c r="AB67" t="s">
        <v>276</v>
      </c>
      <c r="AC67" s="335"/>
      <c r="AD67" s="315"/>
      <c r="AH67" s="305"/>
      <c r="AI67" s="313"/>
      <c r="AJ67" s="313"/>
      <c r="AK67" s="334"/>
    </row>
    <row r="68" spans="7:37" ht="18" customHeight="1" thickBot="1">
      <c r="T68" s="303" t="s">
        <v>62</v>
      </c>
      <c r="U68" s="375">
        <f>IF(AN61=0,0,($AN$61+$AO$61)/($AQ$61+$AO$61))</f>
        <v>0</v>
      </c>
      <c r="V68" s="376"/>
      <c r="AA68" s="353"/>
      <c r="AB68" s="314" t="s">
        <v>280</v>
      </c>
      <c r="AC68" s="314"/>
      <c r="AD68" s="314"/>
      <c r="AE68" s="314"/>
      <c r="AF68" s="314"/>
      <c r="AG68" s="314"/>
      <c r="AH68" s="314"/>
      <c r="AI68" s="314"/>
      <c r="AJ68" s="314"/>
      <c r="AK68" s="349"/>
    </row>
    <row r="69" spans="7:37" ht="18" customHeight="1" thickBot="1">
      <c r="R69" s="83"/>
      <c r="S69" s="83"/>
      <c r="V69" s="121"/>
      <c r="W69" s="354"/>
      <c r="X69" s="309"/>
      <c r="Y69" s="309"/>
      <c r="Z69" s="309"/>
      <c r="AA69" s="322"/>
      <c r="AB69" t="s">
        <v>278</v>
      </c>
      <c r="AI69" s="310"/>
      <c r="AJ69" s="310"/>
      <c r="AK69" s="334"/>
    </row>
    <row r="70" spans="7:37" ht="14.25" thickBot="1">
      <c r="R70" s="84"/>
      <c r="S70" s="95" t="s">
        <v>257</v>
      </c>
      <c r="T70" s="303" t="s">
        <v>259</v>
      </c>
      <c r="U70" s="370" t="str">
        <f ca="1">IF(実績調書取得率計算!OM11=0,"",IF(実績調書取得率計算!DX19=0,IF(実績調書取得率計算!AF74=0,"月単位での４週８休達成",IF('実績調書【通常版】 '!U68&gt;=0.28571,"通期での４週８休達成","未達成")),IF(実績調書取得率計算!DX31=0,"完全週休２日（土日）達成",IF(実績調書取得率計算!AF74=0,"月単位での４週８休達成",IF('実績調書【通常版】 '!U68&gt;=0.28571,"通期での４週８休達成","未達成")))))</f>
        <v/>
      </c>
      <c r="V70" s="371"/>
      <c r="W70" s="371"/>
      <c r="X70" s="371"/>
      <c r="Y70" s="372"/>
      <c r="Z70" s="309"/>
      <c r="AA70" s="329"/>
      <c r="AB70" t="s">
        <v>279</v>
      </c>
      <c r="AI70" s="336"/>
      <c r="AJ70" s="336"/>
      <c r="AK70" s="349"/>
    </row>
    <row r="71" spans="7:37">
      <c r="R71" s="384"/>
      <c r="S71" s="384"/>
      <c r="T71" s="384"/>
      <c r="U71" s="384"/>
      <c r="V71" s="384"/>
      <c r="W71" s="384"/>
      <c r="X71" s="384"/>
      <c r="Y71" s="384"/>
      <c r="AA71" s="351"/>
      <c r="AB71" t="s">
        <v>274</v>
      </c>
      <c r="AC71" s="314"/>
      <c r="AD71" s="314"/>
      <c r="AE71" s="314"/>
      <c r="AF71" s="314"/>
      <c r="AG71" s="314"/>
      <c r="AH71" s="314"/>
      <c r="AI71" s="314"/>
      <c r="AJ71" s="314"/>
      <c r="AK71" s="349"/>
    </row>
    <row r="72" spans="7:37" ht="13.5" customHeight="1">
      <c r="R72" s="384"/>
      <c r="S72" s="384"/>
      <c r="T72" s="384"/>
      <c r="U72" s="384"/>
      <c r="V72" s="384"/>
      <c r="W72" s="384"/>
      <c r="X72" s="384"/>
      <c r="Y72" s="384"/>
      <c r="AA72" s="337"/>
      <c r="AB72" s="338" t="s">
        <v>277</v>
      </c>
      <c r="AC72" s="338"/>
      <c r="AD72" s="338"/>
      <c r="AE72" s="339"/>
      <c r="AF72" s="339"/>
      <c r="AG72" s="339"/>
      <c r="AH72" s="339"/>
      <c r="AI72" s="339"/>
      <c r="AJ72" s="339"/>
      <c r="AK72" s="350"/>
    </row>
    <row r="73" spans="7:37">
      <c r="Q73" s="357"/>
      <c r="R73" s="384"/>
      <c r="S73" s="384"/>
      <c r="T73" s="384"/>
      <c r="U73" s="384"/>
      <c r="V73" s="384"/>
      <c r="W73" s="384"/>
      <c r="X73" s="384"/>
      <c r="Y73" s="384"/>
    </row>
    <row r="74" spans="7:37">
      <c r="Q74" s="357"/>
      <c r="Z74" s="84"/>
      <c r="AA74" s="84"/>
      <c r="AB74" s="85"/>
      <c r="AC74" s="85"/>
      <c r="AD74" s="85"/>
      <c r="AE74" s="84"/>
      <c r="AF74" s="84"/>
      <c r="AG74" s="1"/>
    </row>
    <row r="75" spans="7:37">
      <c r="X75" s="83"/>
      <c r="Y75" s="83"/>
      <c r="Z75" s="26"/>
      <c r="AA75" s="27"/>
      <c r="AE75" s="83"/>
      <c r="AF75" s="83"/>
      <c r="AG75" s="1"/>
    </row>
    <row r="76" spans="7:37">
      <c r="X76" s="83"/>
      <c r="Y76" s="83"/>
      <c r="Z76" s="26"/>
      <c r="AA76" s="374"/>
      <c r="AB76" s="374"/>
      <c r="AE76" s="83"/>
      <c r="AF76" s="83"/>
      <c r="AG76" s="1"/>
    </row>
    <row r="77" spans="7:37">
      <c r="Z77" s="26"/>
      <c r="AA77" s="27"/>
    </row>
    <row r="78" spans="7:37">
      <c r="Z78" s="84"/>
      <c r="AA78" s="84"/>
      <c r="AB78" s="85"/>
      <c r="AC78" s="85"/>
      <c r="AD78" s="85"/>
      <c r="AE78" s="84"/>
      <c r="AF78" s="84"/>
      <c r="AG78" s="1"/>
    </row>
    <row r="79" spans="7:37">
      <c r="Z79" s="26"/>
      <c r="AA79" s="27"/>
      <c r="AE79" s="83"/>
      <c r="AF79" s="83"/>
      <c r="AG79" s="1"/>
    </row>
    <row r="80" spans="7:37">
      <c r="X80" s="83"/>
      <c r="Y80" s="83"/>
      <c r="Z80" s="26"/>
      <c r="AA80" s="374"/>
      <c r="AB80" s="374"/>
      <c r="AE80" s="83"/>
      <c r="AF80" s="83"/>
      <c r="AG80" s="1"/>
    </row>
  </sheetData>
  <mergeCells count="53">
    <mergeCell ref="B11:B12"/>
    <mergeCell ref="C11:C12"/>
    <mergeCell ref="B7:B8"/>
    <mergeCell ref="C7:C8"/>
    <mergeCell ref="AE3:AG3"/>
    <mergeCell ref="B6:C6"/>
    <mergeCell ref="P3:R3"/>
    <mergeCell ref="T3:V3"/>
    <mergeCell ref="Y3:Z3"/>
    <mergeCell ref="AA3:AC3"/>
    <mergeCell ref="B3:D3"/>
    <mergeCell ref="E3:M3"/>
    <mergeCell ref="B27:B28"/>
    <mergeCell ref="C27:C28"/>
    <mergeCell ref="B31:B32"/>
    <mergeCell ref="C31:C32"/>
    <mergeCell ref="B15:B16"/>
    <mergeCell ref="C15:C16"/>
    <mergeCell ref="B19:B20"/>
    <mergeCell ref="C19:C20"/>
    <mergeCell ref="B23:B24"/>
    <mergeCell ref="C23:C24"/>
    <mergeCell ref="G66:I66"/>
    <mergeCell ref="J66:M66"/>
    <mergeCell ref="U67:V67"/>
    <mergeCell ref="U62:V62"/>
    <mergeCell ref="U64:Y64"/>
    <mergeCell ref="B35:B36"/>
    <mergeCell ref="C35:C36"/>
    <mergeCell ref="B55:B56"/>
    <mergeCell ref="C55:C56"/>
    <mergeCell ref="B51:B52"/>
    <mergeCell ref="C51:C52"/>
    <mergeCell ref="B47:B48"/>
    <mergeCell ref="C47:C48"/>
    <mergeCell ref="B46:C46"/>
    <mergeCell ref="B39:B40"/>
    <mergeCell ref="C39:C40"/>
    <mergeCell ref="B43:B44"/>
    <mergeCell ref="C43:C44"/>
    <mergeCell ref="AO2:AO4"/>
    <mergeCell ref="U70:Y70"/>
    <mergeCell ref="AL2:AL4"/>
    <mergeCell ref="T2:V2"/>
    <mergeCell ref="AA80:AB80"/>
    <mergeCell ref="U68:V68"/>
    <mergeCell ref="AA76:AB76"/>
    <mergeCell ref="U61:V61"/>
    <mergeCell ref="AH3:AJ3"/>
    <mergeCell ref="AF64:AG64"/>
    <mergeCell ref="AF65:AG65"/>
    <mergeCell ref="AF61:AG61"/>
    <mergeCell ref="R71:Y73"/>
  </mergeCells>
  <phoneticPr fontId="2"/>
  <conditionalFormatting sqref="G19:AK20 AM19:AM20 G21:AM21">
    <cfRule type="expression" dxfId="217" priority="464">
      <formula>G$18="日"</formula>
    </cfRule>
    <cfRule type="expression" dxfId="216" priority="465">
      <formula>G$18="土"</formula>
    </cfRule>
  </conditionalFormatting>
  <conditionalFormatting sqref="G27:AK28 G29:AM29 AM27:AM28">
    <cfRule type="expression" dxfId="215" priority="458">
      <formula>G$26="日"</formula>
    </cfRule>
  </conditionalFormatting>
  <conditionalFormatting sqref="G27:AK28 AM27:AM28 G29:AM29">
    <cfRule type="expression" dxfId="214" priority="459">
      <formula>G$26="土"</formula>
    </cfRule>
  </conditionalFormatting>
  <conditionalFormatting sqref="G31:AK32 AM31:AM32 G33:AM33">
    <cfRule type="expression" dxfId="213" priority="456">
      <formula>G$30="土"</formula>
    </cfRule>
    <cfRule type="expression" dxfId="212" priority="455">
      <formula>G$30="日"</formula>
    </cfRule>
  </conditionalFormatting>
  <conditionalFormatting sqref="G35:AK37">
    <cfRule type="expression" dxfId="211" priority="170">
      <formula>G$34="日"</formula>
    </cfRule>
    <cfRule type="expression" dxfId="210" priority="171">
      <formula>G$34="土"</formula>
    </cfRule>
  </conditionalFormatting>
  <conditionalFormatting sqref="G39:AK41">
    <cfRule type="expression" dxfId="209" priority="168">
      <formula>G$38="日"</formula>
    </cfRule>
    <cfRule type="expression" dxfId="208" priority="169">
      <formula>G$38="土"</formula>
    </cfRule>
  </conditionalFormatting>
  <conditionalFormatting sqref="G43:AH45 AK43:AK45">
    <cfRule type="expression" dxfId="207" priority="159">
      <formula>G$42="土"</formula>
    </cfRule>
    <cfRule type="expression" dxfId="206" priority="158">
      <formula>G$42="日"</formula>
    </cfRule>
  </conditionalFormatting>
  <conditionalFormatting sqref="G47:H49 K47:AK49">
    <cfRule type="expression" dxfId="205" priority="157">
      <formula>G$46="土"</formula>
    </cfRule>
    <cfRule type="expression" dxfId="204" priority="156">
      <formula>G$46="日"</formula>
    </cfRule>
  </conditionalFormatting>
  <conditionalFormatting sqref="G51:AK53">
    <cfRule type="expression" dxfId="203" priority="163">
      <formula>G$50="土"</formula>
    </cfRule>
    <cfRule type="expression" dxfId="202" priority="162">
      <formula>G$50="日"</formula>
    </cfRule>
  </conditionalFormatting>
  <conditionalFormatting sqref="G55:AK57">
    <cfRule type="expression" dxfId="201" priority="161">
      <formula>G$54="土"</formula>
    </cfRule>
    <cfRule type="expression" dxfId="200" priority="160">
      <formula>G$54="日"</formula>
    </cfRule>
  </conditionalFormatting>
  <conditionalFormatting sqref="G7:AM9">
    <cfRule type="expression" dxfId="199" priority="154">
      <formula>G$6="日"</formula>
    </cfRule>
    <cfRule type="expression" dxfId="198" priority="155">
      <formula>G$6="土"</formula>
    </cfRule>
  </conditionalFormatting>
  <conditionalFormatting sqref="P27:R28">
    <cfRule type="expression" dxfId="197" priority="347">
      <formula>P$18="祝"</formula>
    </cfRule>
    <cfRule type="expression" dxfId="196" priority="349">
      <formula>P$18="土"</formula>
    </cfRule>
    <cfRule type="expression" dxfId="195" priority="348">
      <formula>P$18="日"</formula>
    </cfRule>
  </conditionalFormatting>
  <conditionalFormatting sqref="R29">
    <cfRule type="expression" dxfId="194" priority="337">
      <formula>R$18="祝"</formula>
    </cfRule>
    <cfRule type="expression" dxfId="193" priority="339">
      <formula>R$18="土"</formula>
    </cfRule>
    <cfRule type="expression" dxfId="192" priority="338">
      <formula>R$18="日"</formula>
    </cfRule>
  </conditionalFormatting>
  <conditionalFormatting sqref="W27:X28">
    <cfRule type="expression" dxfId="191" priority="342">
      <formula>W$18="日"</formula>
    </cfRule>
    <cfRule type="expression" dxfId="190" priority="343">
      <formula>W$18="土"</formula>
    </cfRule>
    <cfRule type="expression" dxfId="189" priority="341">
      <formula>W$18="祝"</formula>
    </cfRule>
  </conditionalFormatting>
  <conditionalFormatting sqref="AB19:AJ20">
    <cfRule type="expression" dxfId="188" priority="178">
      <formula>AB$18="祝"</formula>
    </cfRule>
    <cfRule type="expression" dxfId="187" priority="179">
      <formula>AB$18="日"</formula>
    </cfRule>
    <cfRule type="expression" dxfId="186" priority="180">
      <formula>AB$18="土"</formula>
    </cfRule>
  </conditionalFormatting>
  <conditionalFormatting sqref="AC61 AC67">
    <cfRule type="expression" dxfId="185" priority="476">
      <formula>$AC$61="ＮＧ"</formula>
    </cfRule>
  </conditionalFormatting>
  <conditionalFormatting sqref="AD28">
    <cfRule type="expression" dxfId="184" priority="8">
      <formula>AD$18="日"</formula>
    </cfRule>
    <cfRule type="expression" dxfId="183" priority="9">
      <formula>AD$18="土"</formula>
    </cfRule>
    <cfRule type="expression" dxfId="182" priority="7">
      <formula>AD$18="祝"</formula>
    </cfRule>
  </conditionalFormatting>
  <conditionalFormatting sqref="AI59 AI61">
    <cfRule type="expression" dxfId="181" priority="479">
      <formula>#REF!="ＮＧ"</formula>
    </cfRule>
  </conditionalFormatting>
  <conditionalFormatting sqref="AI70">
    <cfRule type="expression" dxfId="180" priority="482">
      <formula>$AH$61="ＮＧ"</formula>
    </cfRule>
  </conditionalFormatting>
  <conditionalFormatting sqref="AL7:AL8">
    <cfRule type="expression" dxfId="179" priority="153">
      <formula>AL$6="祝"</formula>
    </cfRule>
    <cfRule type="expression" dxfId="178" priority="115">
      <formula>AL$6="祝"</formula>
    </cfRule>
    <cfRule type="expression" dxfId="177" priority="116">
      <formula>AL$6="日"</formula>
    </cfRule>
    <cfRule type="expression" dxfId="176" priority="117">
      <formula>AL$6="土"</formula>
    </cfRule>
  </conditionalFormatting>
  <conditionalFormatting sqref="AL7:AL56">
    <cfRule type="cellIs" dxfId="175" priority="118" operator="equal">
      <formula>"NG"</formula>
    </cfRule>
    <cfRule type="cellIs" dxfId="174" priority="119" operator="equal">
      <formula>"OK"</formula>
    </cfRule>
  </conditionalFormatting>
  <conditionalFormatting sqref="AL11:AL12">
    <cfRule type="expression" dxfId="173" priority="192">
      <formula>AL$6="土"</formula>
    </cfRule>
    <cfRule type="expression" dxfId="172" priority="191">
      <formula>AL$6="日"</formula>
    </cfRule>
    <cfRule type="expression" dxfId="171" priority="190">
      <formula>AL$6="祝"</formula>
    </cfRule>
    <cfRule type="expression" dxfId="170" priority="76">
      <formula>AL$6="祝"</formula>
    </cfRule>
    <cfRule type="expression" dxfId="169" priority="77">
      <formula>AL$6="日"</formula>
    </cfRule>
    <cfRule type="expression" dxfId="168" priority="78">
      <formula>AL$6="土"</formula>
    </cfRule>
    <cfRule type="expression" dxfId="167" priority="79">
      <formula>AL$6="祝"</formula>
    </cfRule>
    <cfRule type="expression" dxfId="166" priority="80">
      <formula>AL$6="日"</formula>
    </cfRule>
    <cfRule type="expression" dxfId="165" priority="81">
      <formula>AL$6="土"</formula>
    </cfRule>
  </conditionalFormatting>
  <conditionalFormatting sqref="AL15:AL16">
    <cfRule type="expression" dxfId="164" priority="114">
      <formula>AL$6="土"</formula>
    </cfRule>
    <cfRule type="expression" dxfId="163" priority="152">
      <formula>AL$6="土"</formula>
    </cfRule>
    <cfRule type="expression" dxfId="162" priority="112">
      <formula>AL$6="祝"</formula>
    </cfRule>
    <cfRule type="expression" dxfId="161" priority="113">
      <formula>AL$6="日"</formula>
    </cfRule>
    <cfRule type="expression" dxfId="160" priority="150">
      <formula>AL$6="祝"</formula>
    </cfRule>
    <cfRule type="expression" dxfId="159" priority="70">
      <formula>AL$6="祝"</formula>
    </cfRule>
    <cfRule type="expression" dxfId="158" priority="71">
      <formula>AL$6="日"</formula>
    </cfRule>
    <cfRule type="expression" dxfId="157" priority="72">
      <formula>AL$6="土"</formula>
    </cfRule>
    <cfRule type="expression" dxfId="156" priority="73">
      <formula>AL$6="祝"</formula>
    </cfRule>
    <cfRule type="expression" dxfId="155" priority="74">
      <formula>AL$6="日"</formula>
    </cfRule>
    <cfRule type="expression" dxfId="154" priority="75">
      <formula>AL$6="土"</formula>
    </cfRule>
    <cfRule type="expression" dxfId="153" priority="151">
      <formula>AL$6="日"</formula>
    </cfRule>
  </conditionalFormatting>
  <conditionalFormatting sqref="AL19:AL20">
    <cfRule type="expression" dxfId="152" priority="149">
      <formula>AL$6="土"</formula>
    </cfRule>
    <cfRule type="expression" dxfId="151" priority="110">
      <formula>AL$6="日"</formula>
    </cfRule>
    <cfRule type="expression" dxfId="150" priority="109">
      <formula>AL$6="祝"</formula>
    </cfRule>
    <cfRule type="expression" dxfId="149" priority="64">
      <formula>AL$6="祝"</formula>
    </cfRule>
    <cfRule type="expression" dxfId="148" priority="111">
      <formula>AL$6="土"</formula>
    </cfRule>
    <cfRule type="expression" dxfId="147" priority="66">
      <formula>AL$6="土"</formula>
    </cfRule>
    <cfRule type="expression" dxfId="146" priority="67">
      <formula>AL$6="祝"</formula>
    </cfRule>
    <cfRule type="expression" dxfId="145" priority="68">
      <formula>AL$6="日"</formula>
    </cfRule>
    <cfRule type="expression" dxfId="144" priority="69">
      <formula>AL$6="土"</formula>
    </cfRule>
    <cfRule type="expression" dxfId="143" priority="147">
      <formula>AL$6="祝"</formula>
    </cfRule>
    <cfRule type="expression" dxfId="142" priority="148">
      <formula>AL$6="日"</formula>
    </cfRule>
    <cfRule type="expression" dxfId="141" priority="65">
      <formula>AL$6="日"</formula>
    </cfRule>
  </conditionalFormatting>
  <conditionalFormatting sqref="AL23:AL24">
    <cfRule type="expression" dxfId="140" priority="106">
      <formula>AL$6="祝"</formula>
    </cfRule>
    <cfRule type="expression" dxfId="139" priority="107">
      <formula>AL$6="日"</formula>
    </cfRule>
    <cfRule type="expression" dxfId="138" priority="108">
      <formula>AL$6="土"</formula>
    </cfRule>
    <cfRule type="expression" dxfId="137" priority="59">
      <formula>AL$6="日"</formula>
    </cfRule>
    <cfRule type="expression" dxfId="136" priority="144">
      <formula>AL$6="祝"</formula>
    </cfRule>
    <cfRule type="expression" dxfId="135" priority="145">
      <formula>AL$6="日"</formula>
    </cfRule>
    <cfRule type="expression" dxfId="134" priority="146">
      <formula>AL$6="土"</formula>
    </cfRule>
    <cfRule type="expression" dxfId="133" priority="58">
      <formula>AL$6="祝"</formula>
    </cfRule>
    <cfRule type="expression" dxfId="132" priority="60">
      <formula>AL$6="土"</formula>
    </cfRule>
    <cfRule type="expression" dxfId="131" priority="61">
      <formula>AL$6="祝"</formula>
    </cfRule>
    <cfRule type="expression" dxfId="130" priority="62">
      <formula>AL$6="日"</formula>
    </cfRule>
    <cfRule type="expression" dxfId="129" priority="63">
      <formula>AL$6="土"</formula>
    </cfRule>
  </conditionalFormatting>
  <conditionalFormatting sqref="AL27:AL28">
    <cfRule type="expression" dxfId="128" priority="57">
      <formula>AL$6="土"</formula>
    </cfRule>
    <cfRule type="expression" dxfId="127" priority="143">
      <formula>AL$6="土"</formula>
    </cfRule>
    <cfRule type="expression" dxfId="126" priority="52">
      <formula>AL$6="祝"</formula>
    </cfRule>
    <cfRule type="expression" dxfId="125" priority="53">
      <formula>AL$6="日"</formula>
    </cfRule>
    <cfRule type="expression" dxfId="124" priority="54">
      <formula>AL$6="土"</formula>
    </cfRule>
    <cfRule type="expression" dxfId="123" priority="55">
      <formula>AL$6="祝"</formula>
    </cfRule>
    <cfRule type="expression" dxfId="122" priority="103">
      <formula>AL$6="祝"</formula>
    </cfRule>
    <cfRule type="expression" dxfId="121" priority="105">
      <formula>AL$6="土"</formula>
    </cfRule>
    <cfRule type="expression" dxfId="120" priority="56">
      <formula>AL$6="日"</formula>
    </cfRule>
    <cfRule type="expression" dxfId="119" priority="141">
      <formula>AL$6="祝"</formula>
    </cfRule>
    <cfRule type="expression" dxfId="118" priority="104">
      <formula>AL$6="日"</formula>
    </cfRule>
    <cfRule type="expression" dxfId="117" priority="142">
      <formula>AL$6="日"</formula>
    </cfRule>
  </conditionalFormatting>
  <conditionalFormatting sqref="AL31:AL32">
    <cfRule type="expression" dxfId="116" priority="138">
      <formula>AL$6="祝"</formula>
    </cfRule>
    <cfRule type="expression" dxfId="115" priority="46">
      <formula>AL$6="祝"</formula>
    </cfRule>
    <cfRule type="expression" dxfId="114" priority="51">
      <formula>AL$6="土"</formula>
    </cfRule>
    <cfRule type="expression" dxfId="113" priority="47">
      <formula>AL$6="日"</formula>
    </cfRule>
    <cfRule type="expression" dxfId="112" priority="48">
      <formula>AL$6="土"</formula>
    </cfRule>
    <cfRule type="expression" dxfId="111" priority="49">
      <formula>AL$6="祝"</formula>
    </cfRule>
    <cfRule type="expression" dxfId="110" priority="50">
      <formula>AL$6="日"</formula>
    </cfRule>
    <cfRule type="expression" dxfId="109" priority="102">
      <formula>AL$6="土"</formula>
    </cfRule>
    <cfRule type="expression" dxfId="108" priority="101">
      <formula>AL$6="日"</formula>
    </cfRule>
    <cfRule type="expression" dxfId="107" priority="100">
      <formula>AL$6="祝"</formula>
    </cfRule>
    <cfRule type="expression" dxfId="106" priority="139">
      <formula>AL$6="日"</formula>
    </cfRule>
    <cfRule type="expression" dxfId="105" priority="140">
      <formula>AL$6="土"</formula>
    </cfRule>
  </conditionalFormatting>
  <conditionalFormatting sqref="AL35:AL36">
    <cfRule type="expression" dxfId="104" priority="45">
      <formula>AL$6="土"</formula>
    </cfRule>
    <cfRule type="expression" dxfId="103" priority="44">
      <formula>AL$6="日"</formula>
    </cfRule>
    <cfRule type="expression" dxfId="102" priority="135">
      <formula>AL$6="祝"</formula>
    </cfRule>
    <cfRule type="expression" dxfId="101" priority="136">
      <formula>AL$6="日"</formula>
    </cfRule>
    <cfRule type="expression" dxfId="100" priority="97">
      <formula>AL$6="祝"</formula>
    </cfRule>
    <cfRule type="expression" dxfId="99" priority="43">
      <formula>AL$6="祝"</formula>
    </cfRule>
    <cfRule type="expression" dxfId="98" priority="99">
      <formula>AL$6="土"</formula>
    </cfRule>
    <cfRule type="expression" dxfId="97" priority="98">
      <formula>AL$6="日"</formula>
    </cfRule>
    <cfRule type="expression" dxfId="96" priority="42">
      <formula>AL$6="土"</formula>
    </cfRule>
    <cfRule type="expression" dxfId="95" priority="41">
      <formula>AL$6="日"</formula>
    </cfRule>
    <cfRule type="expression" dxfId="94" priority="40">
      <formula>AL$6="祝"</formula>
    </cfRule>
    <cfRule type="expression" dxfId="93" priority="137">
      <formula>AL$6="土"</formula>
    </cfRule>
  </conditionalFormatting>
  <conditionalFormatting sqref="AL39:AL40">
    <cfRule type="expression" dxfId="92" priority="38">
      <formula>AL$6="日"</formula>
    </cfRule>
    <cfRule type="expression" dxfId="91" priority="133">
      <formula>AL$6="日"</formula>
    </cfRule>
    <cfRule type="expression" dxfId="90" priority="134">
      <formula>AL$6="土"</formula>
    </cfRule>
    <cfRule type="expression" dxfId="89" priority="95">
      <formula>AL$6="日"</formula>
    </cfRule>
    <cfRule type="expression" dxfId="88" priority="96">
      <formula>AL$6="土"</formula>
    </cfRule>
    <cfRule type="expression" dxfId="87" priority="132">
      <formula>AL$6="祝"</formula>
    </cfRule>
    <cfRule type="expression" dxfId="86" priority="39">
      <formula>AL$6="土"</formula>
    </cfRule>
    <cfRule type="expression" dxfId="85" priority="37">
      <formula>AL$6="祝"</formula>
    </cfRule>
    <cfRule type="expression" dxfId="84" priority="94">
      <formula>AL$6="祝"</formula>
    </cfRule>
    <cfRule type="expression" dxfId="83" priority="36">
      <formula>AL$6="土"</formula>
    </cfRule>
    <cfRule type="expression" dxfId="82" priority="35">
      <formula>AL$6="日"</formula>
    </cfRule>
    <cfRule type="expression" dxfId="81" priority="34">
      <formula>AL$6="祝"</formula>
    </cfRule>
  </conditionalFormatting>
  <conditionalFormatting sqref="AL43:AL44">
    <cfRule type="expression" dxfId="80" priority="33">
      <formula>AL$6="土"</formula>
    </cfRule>
    <cfRule type="expression" dxfId="79" priority="93">
      <formula>AL$6="土"</formula>
    </cfRule>
    <cfRule type="expression" dxfId="78" priority="131">
      <formula>AL$6="土"</formula>
    </cfRule>
    <cfRule type="expression" dxfId="77" priority="130">
      <formula>AL$6="日"</formula>
    </cfRule>
    <cfRule type="expression" dxfId="76" priority="129">
      <formula>AL$6="祝"</formula>
    </cfRule>
    <cfRule type="expression" dxfId="75" priority="28">
      <formula>AL$6="祝"</formula>
    </cfRule>
    <cfRule type="expression" dxfId="74" priority="92">
      <formula>AL$6="日"</formula>
    </cfRule>
    <cfRule type="expression" dxfId="73" priority="91">
      <formula>AL$6="祝"</formula>
    </cfRule>
    <cfRule type="expression" dxfId="72" priority="32">
      <formula>AL$6="日"</formula>
    </cfRule>
    <cfRule type="expression" dxfId="71" priority="31">
      <formula>AL$6="祝"</formula>
    </cfRule>
    <cfRule type="expression" dxfId="70" priority="30">
      <formula>AL$6="土"</formula>
    </cfRule>
    <cfRule type="expression" dxfId="69" priority="29">
      <formula>AL$6="日"</formula>
    </cfRule>
  </conditionalFormatting>
  <conditionalFormatting sqref="AL47:AL48">
    <cfRule type="expression" dxfId="68" priority="88">
      <formula>AL$6="祝"</formula>
    </cfRule>
    <cfRule type="expression" dxfId="67" priority="24">
      <formula>AL$6="土"</formula>
    </cfRule>
    <cfRule type="expression" dxfId="66" priority="27">
      <formula>AL$6="土"</formula>
    </cfRule>
    <cfRule type="expression" dxfId="65" priority="26">
      <formula>AL$6="日"</formula>
    </cfRule>
    <cfRule type="expression" dxfId="64" priority="25">
      <formula>AL$6="祝"</formula>
    </cfRule>
    <cfRule type="expression" dxfId="63" priority="23">
      <formula>AL$6="日"</formula>
    </cfRule>
    <cfRule type="expression" dxfId="62" priority="22">
      <formula>AL$6="祝"</formula>
    </cfRule>
    <cfRule type="expression" dxfId="61" priority="89">
      <formula>AL$6="日"</formula>
    </cfRule>
    <cfRule type="expression" dxfId="60" priority="90">
      <formula>AL$6="土"</formula>
    </cfRule>
    <cfRule type="expression" dxfId="59" priority="128">
      <formula>AL$6="土"</formula>
    </cfRule>
    <cfRule type="expression" dxfId="58" priority="127">
      <formula>AL$6="日"</formula>
    </cfRule>
    <cfRule type="expression" dxfId="57" priority="126">
      <formula>AL$6="祝"</formula>
    </cfRule>
  </conditionalFormatting>
  <conditionalFormatting sqref="AL51:AL52">
    <cfRule type="expression" dxfId="56" priority="87">
      <formula>AL$6="土"</formula>
    </cfRule>
    <cfRule type="expression" dxfId="55" priority="86">
      <formula>AL$6="日"</formula>
    </cfRule>
    <cfRule type="expression" dxfId="54" priority="16">
      <formula>AL$6="祝"</formula>
    </cfRule>
    <cfRule type="expression" dxfId="53" priority="17">
      <formula>AL$6="日"</formula>
    </cfRule>
    <cfRule type="expression" dxfId="52" priority="18">
      <formula>AL$6="土"</formula>
    </cfRule>
    <cfRule type="expression" dxfId="51" priority="19">
      <formula>AL$6="祝"</formula>
    </cfRule>
    <cfRule type="expression" dxfId="50" priority="20">
      <formula>AL$6="日"</formula>
    </cfRule>
    <cfRule type="expression" dxfId="49" priority="21">
      <formula>AL$6="土"</formula>
    </cfRule>
    <cfRule type="expression" dxfId="48" priority="123">
      <formula>AL$6="祝"</formula>
    </cfRule>
    <cfRule type="expression" dxfId="47" priority="125">
      <formula>AL$6="土"</formula>
    </cfRule>
    <cfRule type="expression" dxfId="46" priority="85">
      <formula>AL$6="祝"</formula>
    </cfRule>
    <cfRule type="expression" dxfId="45" priority="124">
      <formula>AL$6="日"</formula>
    </cfRule>
  </conditionalFormatting>
  <conditionalFormatting sqref="AL55:AL56">
    <cfRule type="expression" dxfId="44" priority="12">
      <formula>AL$6="土"</formula>
    </cfRule>
    <cfRule type="expression" dxfId="43" priority="11">
      <formula>AL$6="日"</formula>
    </cfRule>
    <cfRule type="expression" dxfId="42" priority="10">
      <formula>AL$6="祝"</formula>
    </cfRule>
    <cfRule type="expression" dxfId="41" priority="15">
      <formula>AL$6="土"</formula>
    </cfRule>
    <cfRule type="expression" dxfId="40" priority="120">
      <formula>AL$6="祝"</formula>
    </cfRule>
    <cfRule type="expression" dxfId="39" priority="84">
      <formula>AL$6="土"</formula>
    </cfRule>
    <cfRule type="expression" dxfId="38" priority="83">
      <formula>AL$6="日"</formula>
    </cfRule>
    <cfRule type="expression" dxfId="37" priority="121">
      <formula>AL$6="日"</formula>
    </cfRule>
    <cfRule type="expression" dxfId="36" priority="122">
      <formula>AL$6="土"</formula>
    </cfRule>
    <cfRule type="expression" dxfId="35" priority="82">
      <formula>AL$6="祝"</formula>
    </cfRule>
    <cfRule type="expression" dxfId="34" priority="14">
      <formula>AL$6="日"</formula>
    </cfRule>
    <cfRule type="expression" dxfId="33" priority="13">
      <formula>AL$6="祝"</formula>
    </cfRule>
  </conditionalFormatting>
  <conditionalFormatting sqref="AL37:AM37">
    <cfRule type="expression" dxfId="32" priority="453">
      <formula>AL$34="土"</formula>
    </cfRule>
    <cfRule type="expression" dxfId="31" priority="452">
      <formula>AL$34="日"</formula>
    </cfRule>
  </conditionalFormatting>
  <conditionalFormatting sqref="AM11:AM12 G11:AK13 G13:AM13">
    <cfRule type="expression" dxfId="30" priority="470">
      <formula>G$10="日"</formula>
    </cfRule>
    <cfRule type="expression" dxfId="29" priority="471">
      <formula>G$10="土"</formula>
    </cfRule>
  </conditionalFormatting>
  <conditionalFormatting sqref="AM15:AM16 G15:AK17 G17:AM17">
    <cfRule type="expression" dxfId="28" priority="467">
      <formula>G$14="日"</formula>
    </cfRule>
    <cfRule type="expression" dxfId="27" priority="468">
      <formula>G$14="土"</formula>
    </cfRule>
  </conditionalFormatting>
  <conditionalFormatting sqref="AM23:AM24 G23:AK25 G25:AM25">
    <cfRule type="expression" dxfId="26" priority="462">
      <formula>G$22="土"</formula>
    </cfRule>
    <cfRule type="expression" dxfId="25" priority="461">
      <formula>G$22="日"</formula>
    </cfRule>
  </conditionalFormatting>
  <conditionalFormatting sqref="AM39:AM40 AL41:AM41">
    <cfRule type="expression" dxfId="24" priority="450">
      <formula>AL$38="土"</formula>
    </cfRule>
    <cfRule type="expression" dxfId="23" priority="448">
      <formula>AL$38="祝"</formula>
    </cfRule>
    <cfRule type="expression" dxfId="22" priority="449">
      <formula>AL$38="日"</formula>
    </cfRule>
  </conditionalFormatting>
  <conditionalFormatting sqref="AM43:AM44 AL45:AM45">
    <cfRule type="expression" dxfId="21" priority="358">
      <formula>AL$42="土"</formula>
    </cfRule>
    <cfRule type="expression" dxfId="20" priority="357">
      <formula>AL$42="日"</formula>
    </cfRule>
    <cfRule type="expression" dxfId="19" priority="356">
      <formula>AL$42="祝"</formula>
    </cfRule>
  </conditionalFormatting>
  <conditionalFormatting sqref="AM47:AM48 AL49:AM49">
    <cfRule type="expression" dxfId="18" priority="444">
      <formula>AL$46="土"</formula>
    </cfRule>
    <cfRule type="expression" dxfId="17" priority="443">
      <formula>AL$46="日"</formula>
    </cfRule>
    <cfRule type="expression" dxfId="16" priority="442">
      <formula>AL$46="祝"</formula>
    </cfRule>
  </conditionalFormatting>
  <conditionalFormatting sqref="AM51:AM52 AL53:AM53">
    <cfRule type="expression" dxfId="15" priority="440">
      <formula>AL$50="日"</formula>
    </cfRule>
    <cfRule type="expression" dxfId="14" priority="439">
      <formula>AL$50="祝"</formula>
    </cfRule>
    <cfRule type="expression" dxfId="13" priority="441">
      <formula>AL$50="土"</formula>
    </cfRule>
  </conditionalFormatting>
  <conditionalFormatting sqref="AM55:AM56 AL57:AM57">
    <cfRule type="expression" dxfId="12" priority="437">
      <formula>AL$54="日"</formula>
    </cfRule>
    <cfRule type="expression" dxfId="11" priority="436">
      <formula>AL$54="祝"</formula>
    </cfRule>
    <cfRule type="expression" dxfId="10" priority="438">
      <formula>AL$54="土"</formula>
    </cfRule>
  </conditionalFormatting>
  <conditionalFormatting sqref="AJ43:AJ45">
    <cfRule type="expression" dxfId="4" priority="5">
      <formula>AJ$42="日"</formula>
    </cfRule>
    <cfRule type="expression" dxfId="5" priority="6">
      <formula>AJ$42="土"</formula>
    </cfRule>
  </conditionalFormatting>
  <conditionalFormatting sqref="AI43:AI45">
    <cfRule type="expression" dxfId="3" priority="3">
      <formula>AI$42="日"</formula>
    </cfRule>
    <cfRule type="expression" dxfId="2" priority="4">
      <formula>AI$42="土"</formula>
    </cfRule>
  </conditionalFormatting>
  <conditionalFormatting sqref="I47:J49">
    <cfRule type="expression" dxfId="1" priority="1">
      <formula>I$46="日"</formula>
    </cfRule>
    <cfRule type="expression" dxfId="0" priority="2">
      <formula>I$46="土"</formula>
    </cfRule>
  </conditionalFormatting>
  <dataValidations count="3">
    <dataValidation type="list" allowBlank="1" showInputMessage="1" showErrorMessage="1" sqref="G31:AK32 AL33:AM33 G23:AK24 AL53:AM53 G11:AK12 G39:AK40 AL21:AM21 AL41:AM41 AL13:AM13 G35:AK36 G43:AK44 AL9:AM9 G15:AK16 AL17:AM17 G27:AK28 AL25:AM25 AL29:AM29 G19:AK20 AL37:AM37 G51:AK52 AL45:AM45 AL49:AM49 G55:AK56 AL57:AM57 G7:AK8 G47:AK48" xr:uid="{00000000-0002-0000-0200-000000000000}">
      <formula1>$AM$3:$AM$4</formula1>
    </dataValidation>
    <dataValidation type="list" allowBlank="1" showInputMessage="1" showErrorMessage="1" sqref="G9:AK9 G13:AK13 G17:AK17 G21:AK21 G25:AK25 G29:AK29 G33:AK33 G37:AK37 G41:AK41 G57:AK57 G45:AK45 G53:AK53 G49:AK49" xr:uid="{3DD16FBD-EDDA-4547-857F-699503B2C85A}">
      <formula1>$AP$3</formula1>
    </dataValidation>
    <dataValidation type="list" allowBlank="1" showInputMessage="1" showErrorMessage="1" sqref="R71" xr:uid="{3C6A3ED3-3288-4486-B53A-E01FAC51181C}">
      <formula1>$AS$2</formula1>
    </dataValidation>
  </dataValidations>
  <pageMargins left="0.78740157480314965" right="0.19685039370078741" top="0.39370078740157483" bottom="0.19685039370078741" header="0.19685039370078741" footer="0.11811023622047245"/>
  <pageSetup paperSize="9" scale="60" fitToWidth="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B2:ON75"/>
  <sheetViews>
    <sheetView topLeftCell="A40" zoomScale="70" zoomScaleNormal="70" workbookViewId="0">
      <selection activeCell="FI23" sqref="FI23"/>
    </sheetView>
  </sheetViews>
  <sheetFormatPr defaultColWidth="3.625" defaultRowHeight="13.5" customHeight="1"/>
  <cols>
    <col min="5" max="6" width="3.625" customWidth="1"/>
    <col min="171" max="171" width="3.75" customWidth="1"/>
  </cols>
  <sheetData>
    <row r="2" spans="2:404" ht="13.5" customHeight="1" thickBot="1">
      <c r="M2" s="27"/>
      <c r="R2" s="373"/>
      <c r="S2" s="373"/>
      <c r="T2" s="373"/>
      <c r="V2" s="27"/>
      <c r="KY2" t="s">
        <v>227</v>
      </c>
    </row>
    <row r="3" spans="2:404" ht="13.5" customHeight="1" thickBot="1">
      <c r="E3" t="s">
        <v>142</v>
      </c>
      <c r="AJ3" t="s">
        <v>143</v>
      </c>
      <c r="BN3" t="s">
        <v>144</v>
      </c>
      <c r="CS3" t="s">
        <v>145</v>
      </c>
      <c r="DW3" t="s">
        <v>146</v>
      </c>
      <c r="FB3" t="s">
        <v>147</v>
      </c>
      <c r="FN3" s="159" t="s">
        <v>72</v>
      </c>
      <c r="FO3" s="160" t="s">
        <v>72</v>
      </c>
      <c r="FP3" s="161" t="s">
        <v>72</v>
      </c>
      <c r="GG3" t="s">
        <v>148</v>
      </c>
      <c r="HK3" t="s">
        <v>149</v>
      </c>
      <c r="IP3" t="s">
        <v>153</v>
      </c>
      <c r="JT3" t="s">
        <v>154</v>
      </c>
      <c r="KV3" s="159" t="s">
        <v>73</v>
      </c>
      <c r="KW3" s="160" t="s">
        <v>73</v>
      </c>
      <c r="KX3" s="193" t="s">
        <v>73</v>
      </c>
      <c r="KY3" s="194" t="s">
        <v>73</v>
      </c>
      <c r="KZ3" s="160" t="s">
        <v>73</v>
      </c>
      <c r="LA3" s="161" t="s">
        <v>73</v>
      </c>
      <c r="MD3" t="s">
        <v>228</v>
      </c>
      <c r="NG3" t="s">
        <v>142</v>
      </c>
    </row>
    <row r="4" spans="2:404" ht="13.5" customHeight="1">
      <c r="B4" s="190" t="str">
        <f ca="1">ｶﾚﾝﾀﾞｰ!QT1&amp;"年"</f>
        <v>2026年</v>
      </c>
      <c r="C4" s="188"/>
      <c r="D4" s="189"/>
      <c r="E4" s="200">
        <v>1</v>
      </c>
      <c r="F4" s="201">
        <v>2</v>
      </c>
      <c r="G4" s="201">
        <v>3</v>
      </c>
      <c r="H4" s="201">
        <v>4</v>
      </c>
      <c r="I4" s="201">
        <v>5</v>
      </c>
      <c r="J4" s="201">
        <v>6</v>
      </c>
      <c r="K4" s="201">
        <v>7</v>
      </c>
      <c r="L4" s="201">
        <v>8</v>
      </c>
      <c r="M4" s="201">
        <v>9</v>
      </c>
      <c r="N4" s="201">
        <v>10</v>
      </c>
      <c r="O4" s="201">
        <v>11</v>
      </c>
      <c r="P4" s="201">
        <v>12</v>
      </c>
      <c r="Q4" s="201">
        <v>13</v>
      </c>
      <c r="R4" s="201">
        <v>14</v>
      </c>
      <c r="S4" s="201">
        <v>15</v>
      </c>
      <c r="T4" s="201">
        <v>16</v>
      </c>
      <c r="U4" s="201">
        <v>17</v>
      </c>
      <c r="V4" s="201">
        <v>18</v>
      </c>
      <c r="W4" s="201">
        <v>19</v>
      </c>
      <c r="X4" s="201">
        <v>20</v>
      </c>
      <c r="Y4" s="201">
        <v>21</v>
      </c>
      <c r="Z4" s="201">
        <v>22</v>
      </c>
      <c r="AA4" s="201">
        <v>23</v>
      </c>
      <c r="AB4" s="201">
        <v>24</v>
      </c>
      <c r="AC4" s="201">
        <v>25</v>
      </c>
      <c r="AD4" s="201">
        <v>26</v>
      </c>
      <c r="AE4" s="201">
        <v>27</v>
      </c>
      <c r="AF4" s="201">
        <v>28</v>
      </c>
      <c r="AG4" s="201">
        <v>29</v>
      </c>
      <c r="AH4" s="201">
        <v>30</v>
      </c>
      <c r="AI4" s="202">
        <v>31</v>
      </c>
      <c r="AJ4" s="187">
        <v>1</v>
      </c>
      <c r="AK4" s="188">
        <f>1+AJ4</f>
        <v>2</v>
      </c>
      <c r="AL4" s="188">
        <f t="shared" ref="AL4:CW4" si="0">1+AK4</f>
        <v>3</v>
      </c>
      <c r="AM4" s="188">
        <f t="shared" si="0"/>
        <v>4</v>
      </c>
      <c r="AN4" s="188">
        <f t="shared" si="0"/>
        <v>5</v>
      </c>
      <c r="AO4" s="188">
        <f t="shared" si="0"/>
        <v>6</v>
      </c>
      <c r="AP4" s="188">
        <f t="shared" si="0"/>
        <v>7</v>
      </c>
      <c r="AQ4" s="188">
        <f t="shared" si="0"/>
        <v>8</v>
      </c>
      <c r="AR4" s="188">
        <f t="shared" si="0"/>
        <v>9</v>
      </c>
      <c r="AS4" s="188">
        <f t="shared" si="0"/>
        <v>10</v>
      </c>
      <c r="AT4" s="188">
        <f t="shared" si="0"/>
        <v>11</v>
      </c>
      <c r="AU4" s="188">
        <f t="shared" si="0"/>
        <v>12</v>
      </c>
      <c r="AV4" s="188">
        <f t="shared" si="0"/>
        <v>13</v>
      </c>
      <c r="AW4" s="188">
        <f t="shared" si="0"/>
        <v>14</v>
      </c>
      <c r="AX4" s="188">
        <f t="shared" si="0"/>
        <v>15</v>
      </c>
      <c r="AY4" s="188">
        <f t="shared" si="0"/>
        <v>16</v>
      </c>
      <c r="AZ4" s="188">
        <f t="shared" si="0"/>
        <v>17</v>
      </c>
      <c r="BA4" s="188">
        <f t="shared" si="0"/>
        <v>18</v>
      </c>
      <c r="BB4" s="188">
        <f t="shared" si="0"/>
        <v>19</v>
      </c>
      <c r="BC4" s="188">
        <f t="shared" si="0"/>
        <v>20</v>
      </c>
      <c r="BD4" s="188">
        <f t="shared" si="0"/>
        <v>21</v>
      </c>
      <c r="BE4" s="188">
        <f t="shared" si="0"/>
        <v>22</v>
      </c>
      <c r="BF4" s="188">
        <f t="shared" si="0"/>
        <v>23</v>
      </c>
      <c r="BG4" s="188">
        <f t="shared" si="0"/>
        <v>24</v>
      </c>
      <c r="BH4" s="188">
        <f t="shared" si="0"/>
        <v>25</v>
      </c>
      <c r="BI4" s="188">
        <f t="shared" si="0"/>
        <v>26</v>
      </c>
      <c r="BJ4" s="188">
        <f t="shared" si="0"/>
        <v>27</v>
      </c>
      <c r="BK4" s="188">
        <f t="shared" si="0"/>
        <v>28</v>
      </c>
      <c r="BL4" s="188">
        <f t="shared" si="0"/>
        <v>29</v>
      </c>
      <c r="BM4" s="189">
        <f t="shared" si="0"/>
        <v>30</v>
      </c>
      <c r="BN4" s="190">
        <v>1</v>
      </c>
      <c r="BO4" s="188">
        <f t="shared" si="0"/>
        <v>2</v>
      </c>
      <c r="BP4" s="188">
        <f t="shared" si="0"/>
        <v>3</v>
      </c>
      <c r="BQ4" s="188">
        <f t="shared" si="0"/>
        <v>4</v>
      </c>
      <c r="BR4" s="188">
        <f t="shared" si="0"/>
        <v>5</v>
      </c>
      <c r="BS4" s="188">
        <f t="shared" si="0"/>
        <v>6</v>
      </c>
      <c r="BT4" s="188">
        <f t="shared" si="0"/>
        <v>7</v>
      </c>
      <c r="BU4" s="188">
        <f t="shared" si="0"/>
        <v>8</v>
      </c>
      <c r="BV4" s="188">
        <f t="shared" si="0"/>
        <v>9</v>
      </c>
      <c r="BW4" s="188">
        <f t="shared" si="0"/>
        <v>10</v>
      </c>
      <c r="BX4" s="188">
        <f t="shared" si="0"/>
        <v>11</v>
      </c>
      <c r="BY4" s="188">
        <f t="shared" si="0"/>
        <v>12</v>
      </c>
      <c r="BZ4" s="188">
        <f t="shared" si="0"/>
        <v>13</v>
      </c>
      <c r="CA4" s="188">
        <f t="shared" si="0"/>
        <v>14</v>
      </c>
      <c r="CB4" s="188">
        <f t="shared" si="0"/>
        <v>15</v>
      </c>
      <c r="CC4" s="188">
        <f t="shared" si="0"/>
        <v>16</v>
      </c>
      <c r="CD4" s="188">
        <f t="shared" si="0"/>
        <v>17</v>
      </c>
      <c r="CE4" s="188">
        <f t="shared" si="0"/>
        <v>18</v>
      </c>
      <c r="CF4" s="188">
        <f t="shared" si="0"/>
        <v>19</v>
      </c>
      <c r="CG4" s="188">
        <f t="shared" si="0"/>
        <v>20</v>
      </c>
      <c r="CH4" s="188">
        <f t="shared" si="0"/>
        <v>21</v>
      </c>
      <c r="CI4" s="188">
        <f t="shared" si="0"/>
        <v>22</v>
      </c>
      <c r="CJ4" s="188">
        <f t="shared" si="0"/>
        <v>23</v>
      </c>
      <c r="CK4" s="188">
        <f t="shared" si="0"/>
        <v>24</v>
      </c>
      <c r="CL4" s="188">
        <f t="shared" si="0"/>
        <v>25</v>
      </c>
      <c r="CM4" s="188">
        <f t="shared" si="0"/>
        <v>26</v>
      </c>
      <c r="CN4" s="188">
        <f t="shared" si="0"/>
        <v>27</v>
      </c>
      <c r="CO4" s="188">
        <f t="shared" si="0"/>
        <v>28</v>
      </c>
      <c r="CP4" s="188">
        <f t="shared" si="0"/>
        <v>29</v>
      </c>
      <c r="CQ4" s="188">
        <f t="shared" si="0"/>
        <v>30</v>
      </c>
      <c r="CR4" s="189">
        <f t="shared" si="0"/>
        <v>31</v>
      </c>
      <c r="CS4" s="190">
        <v>1</v>
      </c>
      <c r="CT4" s="188">
        <f t="shared" si="0"/>
        <v>2</v>
      </c>
      <c r="CU4" s="188">
        <f t="shared" si="0"/>
        <v>3</v>
      </c>
      <c r="CV4" s="188">
        <f t="shared" si="0"/>
        <v>4</v>
      </c>
      <c r="CW4" s="188">
        <f t="shared" si="0"/>
        <v>5</v>
      </c>
      <c r="CX4" s="188">
        <f t="shared" ref="CX4:FI4" si="1">1+CW4</f>
        <v>6</v>
      </c>
      <c r="CY4" s="188">
        <f t="shared" si="1"/>
        <v>7</v>
      </c>
      <c r="CZ4" s="188">
        <f t="shared" si="1"/>
        <v>8</v>
      </c>
      <c r="DA4" s="188">
        <f t="shared" si="1"/>
        <v>9</v>
      </c>
      <c r="DB4" s="188">
        <f t="shared" si="1"/>
        <v>10</v>
      </c>
      <c r="DC4" s="188">
        <f t="shared" si="1"/>
        <v>11</v>
      </c>
      <c r="DD4" s="188">
        <f t="shared" si="1"/>
        <v>12</v>
      </c>
      <c r="DE4" s="188">
        <f t="shared" si="1"/>
        <v>13</v>
      </c>
      <c r="DF4" s="188">
        <f t="shared" si="1"/>
        <v>14</v>
      </c>
      <c r="DG4" s="188">
        <f t="shared" si="1"/>
        <v>15</v>
      </c>
      <c r="DH4" s="188">
        <f t="shared" si="1"/>
        <v>16</v>
      </c>
      <c r="DI4" s="188">
        <f t="shared" si="1"/>
        <v>17</v>
      </c>
      <c r="DJ4" s="188">
        <f t="shared" si="1"/>
        <v>18</v>
      </c>
      <c r="DK4" s="188">
        <f t="shared" si="1"/>
        <v>19</v>
      </c>
      <c r="DL4" s="188">
        <f t="shared" si="1"/>
        <v>20</v>
      </c>
      <c r="DM4" s="188">
        <f t="shared" si="1"/>
        <v>21</v>
      </c>
      <c r="DN4" s="188">
        <f t="shared" si="1"/>
        <v>22</v>
      </c>
      <c r="DO4" s="188">
        <f t="shared" si="1"/>
        <v>23</v>
      </c>
      <c r="DP4" s="188">
        <f t="shared" si="1"/>
        <v>24</v>
      </c>
      <c r="DQ4" s="188">
        <f t="shared" si="1"/>
        <v>25</v>
      </c>
      <c r="DR4" s="188">
        <f t="shared" si="1"/>
        <v>26</v>
      </c>
      <c r="DS4" s="188">
        <f t="shared" si="1"/>
        <v>27</v>
      </c>
      <c r="DT4" s="188">
        <f t="shared" si="1"/>
        <v>28</v>
      </c>
      <c r="DU4" s="188">
        <f t="shared" si="1"/>
        <v>29</v>
      </c>
      <c r="DV4" s="189">
        <f t="shared" si="1"/>
        <v>30</v>
      </c>
      <c r="DW4" s="190">
        <v>1</v>
      </c>
      <c r="DX4" s="188">
        <f t="shared" si="1"/>
        <v>2</v>
      </c>
      <c r="DY4" s="188">
        <f t="shared" si="1"/>
        <v>3</v>
      </c>
      <c r="DZ4" s="188">
        <f t="shared" si="1"/>
        <v>4</v>
      </c>
      <c r="EA4" s="188">
        <f t="shared" si="1"/>
        <v>5</v>
      </c>
      <c r="EB4" s="188">
        <f t="shared" si="1"/>
        <v>6</v>
      </c>
      <c r="EC4" s="188">
        <f t="shared" si="1"/>
        <v>7</v>
      </c>
      <c r="ED4" s="188">
        <f t="shared" si="1"/>
        <v>8</v>
      </c>
      <c r="EE4" s="188">
        <f t="shared" si="1"/>
        <v>9</v>
      </c>
      <c r="EF4" s="188">
        <f t="shared" si="1"/>
        <v>10</v>
      </c>
      <c r="EG4" s="188">
        <f t="shared" si="1"/>
        <v>11</v>
      </c>
      <c r="EH4" s="188">
        <f t="shared" si="1"/>
        <v>12</v>
      </c>
      <c r="EI4" s="188">
        <f t="shared" si="1"/>
        <v>13</v>
      </c>
      <c r="EJ4" s="188">
        <f t="shared" si="1"/>
        <v>14</v>
      </c>
      <c r="EK4" s="188">
        <f t="shared" si="1"/>
        <v>15</v>
      </c>
      <c r="EL4" s="188">
        <f t="shared" si="1"/>
        <v>16</v>
      </c>
      <c r="EM4" s="188">
        <f t="shared" si="1"/>
        <v>17</v>
      </c>
      <c r="EN4" s="188">
        <f t="shared" si="1"/>
        <v>18</v>
      </c>
      <c r="EO4" s="188">
        <f t="shared" si="1"/>
        <v>19</v>
      </c>
      <c r="EP4" s="188">
        <f t="shared" si="1"/>
        <v>20</v>
      </c>
      <c r="EQ4" s="188">
        <f t="shared" si="1"/>
        <v>21</v>
      </c>
      <c r="ER4" s="188">
        <f t="shared" si="1"/>
        <v>22</v>
      </c>
      <c r="ES4" s="188">
        <f t="shared" si="1"/>
        <v>23</v>
      </c>
      <c r="ET4" s="188">
        <f t="shared" si="1"/>
        <v>24</v>
      </c>
      <c r="EU4" s="188">
        <f t="shared" si="1"/>
        <v>25</v>
      </c>
      <c r="EV4" s="188">
        <f t="shared" si="1"/>
        <v>26</v>
      </c>
      <c r="EW4" s="188">
        <f t="shared" si="1"/>
        <v>27</v>
      </c>
      <c r="EX4" s="188">
        <f t="shared" si="1"/>
        <v>28</v>
      </c>
      <c r="EY4" s="188">
        <f t="shared" si="1"/>
        <v>29</v>
      </c>
      <c r="EZ4" s="188">
        <f t="shared" si="1"/>
        <v>30</v>
      </c>
      <c r="FA4" s="189">
        <f t="shared" si="1"/>
        <v>31</v>
      </c>
      <c r="FB4" s="190">
        <v>1</v>
      </c>
      <c r="FC4" s="188">
        <f t="shared" si="1"/>
        <v>2</v>
      </c>
      <c r="FD4" s="188">
        <f t="shared" si="1"/>
        <v>3</v>
      </c>
      <c r="FE4" s="188">
        <f t="shared" si="1"/>
        <v>4</v>
      </c>
      <c r="FF4" s="188">
        <f t="shared" si="1"/>
        <v>5</v>
      </c>
      <c r="FG4" s="188">
        <f t="shared" si="1"/>
        <v>6</v>
      </c>
      <c r="FH4" s="188">
        <f t="shared" si="1"/>
        <v>7</v>
      </c>
      <c r="FI4" s="188">
        <f t="shared" si="1"/>
        <v>8</v>
      </c>
      <c r="FJ4" s="188">
        <f t="shared" ref="FJ4:HU4" si="2">1+FI4</f>
        <v>9</v>
      </c>
      <c r="FK4" s="188">
        <f t="shared" si="2"/>
        <v>10</v>
      </c>
      <c r="FL4" s="188">
        <f t="shared" si="2"/>
        <v>11</v>
      </c>
      <c r="FM4" s="188">
        <f t="shared" si="2"/>
        <v>12</v>
      </c>
      <c r="FN4" s="214">
        <f t="shared" si="2"/>
        <v>13</v>
      </c>
      <c r="FO4" s="188">
        <f t="shared" si="2"/>
        <v>14</v>
      </c>
      <c r="FP4" s="215">
        <f t="shared" si="2"/>
        <v>15</v>
      </c>
      <c r="FQ4" s="188">
        <f t="shared" si="2"/>
        <v>16</v>
      </c>
      <c r="FR4" s="188">
        <f t="shared" si="2"/>
        <v>17</v>
      </c>
      <c r="FS4" s="188">
        <f t="shared" si="2"/>
        <v>18</v>
      </c>
      <c r="FT4" s="188">
        <f t="shared" si="2"/>
        <v>19</v>
      </c>
      <c r="FU4" s="188">
        <f t="shared" si="2"/>
        <v>20</v>
      </c>
      <c r="FV4" s="188">
        <f t="shared" si="2"/>
        <v>21</v>
      </c>
      <c r="FW4" s="188">
        <f t="shared" si="2"/>
        <v>22</v>
      </c>
      <c r="FX4" s="188">
        <f t="shared" si="2"/>
        <v>23</v>
      </c>
      <c r="FY4" s="188">
        <f t="shared" si="2"/>
        <v>24</v>
      </c>
      <c r="FZ4" s="188">
        <f t="shared" si="2"/>
        <v>25</v>
      </c>
      <c r="GA4" s="188">
        <f t="shared" si="2"/>
        <v>26</v>
      </c>
      <c r="GB4" s="188">
        <f t="shared" si="2"/>
        <v>27</v>
      </c>
      <c r="GC4" s="188">
        <f t="shared" si="2"/>
        <v>28</v>
      </c>
      <c r="GD4" s="188">
        <f t="shared" si="2"/>
        <v>29</v>
      </c>
      <c r="GE4" s="188">
        <f t="shared" si="2"/>
        <v>30</v>
      </c>
      <c r="GF4" s="189">
        <f t="shared" si="2"/>
        <v>31</v>
      </c>
      <c r="GG4" s="190">
        <v>1</v>
      </c>
      <c r="GH4" s="188">
        <f t="shared" si="2"/>
        <v>2</v>
      </c>
      <c r="GI4" s="188">
        <f t="shared" si="2"/>
        <v>3</v>
      </c>
      <c r="GJ4" s="188">
        <f t="shared" si="2"/>
        <v>4</v>
      </c>
      <c r="GK4" s="188">
        <f t="shared" si="2"/>
        <v>5</v>
      </c>
      <c r="GL4" s="188">
        <f t="shared" si="2"/>
        <v>6</v>
      </c>
      <c r="GM4" s="188">
        <f t="shared" si="2"/>
        <v>7</v>
      </c>
      <c r="GN4" s="188">
        <f t="shared" si="2"/>
        <v>8</v>
      </c>
      <c r="GO4" s="188">
        <f t="shared" si="2"/>
        <v>9</v>
      </c>
      <c r="GP4" s="188">
        <f t="shared" si="2"/>
        <v>10</v>
      </c>
      <c r="GQ4" s="188">
        <f t="shared" si="2"/>
        <v>11</v>
      </c>
      <c r="GR4" s="188">
        <f t="shared" si="2"/>
        <v>12</v>
      </c>
      <c r="GS4" s="188">
        <f t="shared" si="2"/>
        <v>13</v>
      </c>
      <c r="GT4" s="188">
        <f t="shared" si="2"/>
        <v>14</v>
      </c>
      <c r="GU4" s="188">
        <f t="shared" si="2"/>
        <v>15</v>
      </c>
      <c r="GV4" s="188">
        <f t="shared" si="2"/>
        <v>16</v>
      </c>
      <c r="GW4" s="188">
        <f t="shared" si="2"/>
        <v>17</v>
      </c>
      <c r="GX4" s="188">
        <f t="shared" si="2"/>
        <v>18</v>
      </c>
      <c r="GY4" s="188">
        <f t="shared" si="2"/>
        <v>19</v>
      </c>
      <c r="GZ4" s="188">
        <f t="shared" si="2"/>
        <v>20</v>
      </c>
      <c r="HA4" s="188">
        <f t="shared" si="2"/>
        <v>21</v>
      </c>
      <c r="HB4" s="188">
        <f t="shared" si="2"/>
        <v>22</v>
      </c>
      <c r="HC4" s="188">
        <f t="shared" si="2"/>
        <v>23</v>
      </c>
      <c r="HD4" s="188">
        <f t="shared" si="2"/>
        <v>24</v>
      </c>
      <c r="HE4" s="188">
        <f t="shared" si="2"/>
        <v>25</v>
      </c>
      <c r="HF4" s="188">
        <f t="shared" si="2"/>
        <v>26</v>
      </c>
      <c r="HG4" s="188">
        <f t="shared" si="2"/>
        <v>27</v>
      </c>
      <c r="HH4" s="188">
        <f t="shared" si="2"/>
        <v>28</v>
      </c>
      <c r="HI4" s="188">
        <f t="shared" si="2"/>
        <v>29</v>
      </c>
      <c r="HJ4" s="189">
        <f t="shared" si="2"/>
        <v>30</v>
      </c>
      <c r="HK4" s="190">
        <v>1</v>
      </c>
      <c r="HL4" s="188">
        <f t="shared" si="2"/>
        <v>2</v>
      </c>
      <c r="HM4" s="188">
        <f t="shared" si="2"/>
        <v>3</v>
      </c>
      <c r="HN4" s="188">
        <f t="shared" si="2"/>
        <v>4</v>
      </c>
      <c r="HO4" s="188">
        <f t="shared" si="2"/>
        <v>5</v>
      </c>
      <c r="HP4" s="188">
        <f t="shared" si="2"/>
        <v>6</v>
      </c>
      <c r="HQ4" s="188">
        <f t="shared" si="2"/>
        <v>7</v>
      </c>
      <c r="HR4" s="188">
        <f t="shared" si="2"/>
        <v>8</v>
      </c>
      <c r="HS4" s="188">
        <f t="shared" si="2"/>
        <v>9</v>
      </c>
      <c r="HT4" s="188">
        <f t="shared" si="2"/>
        <v>10</v>
      </c>
      <c r="HU4" s="188">
        <f t="shared" si="2"/>
        <v>11</v>
      </c>
      <c r="HV4" s="188">
        <f t="shared" ref="HV4:KG4" si="3">1+HU4</f>
        <v>12</v>
      </c>
      <c r="HW4" s="188">
        <f t="shared" si="3"/>
        <v>13</v>
      </c>
      <c r="HX4" s="188">
        <f t="shared" si="3"/>
        <v>14</v>
      </c>
      <c r="HY4" s="188">
        <f t="shared" si="3"/>
        <v>15</v>
      </c>
      <c r="HZ4" s="188">
        <f t="shared" si="3"/>
        <v>16</v>
      </c>
      <c r="IA4" s="188">
        <f t="shared" si="3"/>
        <v>17</v>
      </c>
      <c r="IB4" s="188">
        <f t="shared" si="3"/>
        <v>18</v>
      </c>
      <c r="IC4" s="188">
        <f t="shared" si="3"/>
        <v>19</v>
      </c>
      <c r="ID4" s="188">
        <f t="shared" si="3"/>
        <v>20</v>
      </c>
      <c r="IE4" s="188">
        <f t="shared" si="3"/>
        <v>21</v>
      </c>
      <c r="IF4" s="188">
        <f t="shared" si="3"/>
        <v>22</v>
      </c>
      <c r="IG4" s="188">
        <f t="shared" si="3"/>
        <v>23</v>
      </c>
      <c r="IH4" s="188">
        <f t="shared" si="3"/>
        <v>24</v>
      </c>
      <c r="II4" s="188">
        <f t="shared" si="3"/>
        <v>25</v>
      </c>
      <c r="IJ4" s="188">
        <f t="shared" si="3"/>
        <v>26</v>
      </c>
      <c r="IK4" s="188">
        <f t="shared" si="3"/>
        <v>27</v>
      </c>
      <c r="IL4" s="188">
        <f t="shared" si="3"/>
        <v>28</v>
      </c>
      <c r="IM4" s="188">
        <f t="shared" si="3"/>
        <v>29</v>
      </c>
      <c r="IN4" s="188">
        <f t="shared" si="3"/>
        <v>30</v>
      </c>
      <c r="IO4" s="189">
        <f t="shared" si="3"/>
        <v>31</v>
      </c>
      <c r="IP4" s="190">
        <v>1</v>
      </c>
      <c r="IQ4" s="188">
        <f t="shared" si="3"/>
        <v>2</v>
      </c>
      <c r="IR4" s="188">
        <f t="shared" si="3"/>
        <v>3</v>
      </c>
      <c r="IS4" s="188">
        <f t="shared" si="3"/>
        <v>4</v>
      </c>
      <c r="IT4" s="188">
        <f t="shared" si="3"/>
        <v>5</v>
      </c>
      <c r="IU4" s="188">
        <f t="shared" si="3"/>
        <v>6</v>
      </c>
      <c r="IV4" s="188">
        <f t="shared" si="3"/>
        <v>7</v>
      </c>
      <c r="IW4" s="188">
        <f t="shared" si="3"/>
        <v>8</v>
      </c>
      <c r="IX4" s="188">
        <f t="shared" si="3"/>
        <v>9</v>
      </c>
      <c r="IY4" s="188">
        <f t="shared" si="3"/>
        <v>10</v>
      </c>
      <c r="IZ4" s="188">
        <f t="shared" si="3"/>
        <v>11</v>
      </c>
      <c r="JA4" s="188">
        <f t="shared" si="3"/>
        <v>12</v>
      </c>
      <c r="JB4" s="188">
        <f t="shared" si="3"/>
        <v>13</v>
      </c>
      <c r="JC4" s="188">
        <f t="shared" si="3"/>
        <v>14</v>
      </c>
      <c r="JD4" s="188">
        <f t="shared" si="3"/>
        <v>15</v>
      </c>
      <c r="JE4" s="188">
        <f t="shared" si="3"/>
        <v>16</v>
      </c>
      <c r="JF4" s="188">
        <f t="shared" si="3"/>
        <v>17</v>
      </c>
      <c r="JG4" s="188">
        <f t="shared" si="3"/>
        <v>18</v>
      </c>
      <c r="JH4" s="188">
        <f t="shared" si="3"/>
        <v>19</v>
      </c>
      <c r="JI4" s="188">
        <f t="shared" si="3"/>
        <v>20</v>
      </c>
      <c r="JJ4" s="188">
        <f t="shared" si="3"/>
        <v>21</v>
      </c>
      <c r="JK4" s="188">
        <f t="shared" si="3"/>
        <v>22</v>
      </c>
      <c r="JL4" s="188">
        <f t="shared" si="3"/>
        <v>23</v>
      </c>
      <c r="JM4" s="188">
        <f t="shared" si="3"/>
        <v>24</v>
      </c>
      <c r="JN4" s="188">
        <f t="shared" si="3"/>
        <v>25</v>
      </c>
      <c r="JO4" s="188">
        <f t="shared" si="3"/>
        <v>26</v>
      </c>
      <c r="JP4" s="188">
        <f t="shared" si="3"/>
        <v>27</v>
      </c>
      <c r="JQ4" s="188">
        <f t="shared" si="3"/>
        <v>28</v>
      </c>
      <c r="JR4" s="188">
        <f t="shared" si="3"/>
        <v>29</v>
      </c>
      <c r="JS4" s="189">
        <f t="shared" si="3"/>
        <v>30</v>
      </c>
      <c r="JT4" s="190">
        <v>1</v>
      </c>
      <c r="JU4" s="188">
        <f t="shared" si="3"/>
        <v>2</v>
      </c>
      <c r="JV4" s="188">
        <f t="shared" si="3"/>
        <v>3</v>
      </c>
      <c r="JW4" s="188">
        <f t="shared" si="3"/>
        <v>4</v>
      </c>
      <c r="JX4" s="188">
        <f t="shared" si="3"/>
        <v>5</v>
      </c>
      <c r="JY4" s="188">
        <f t="shared" si="3"/>
        <v>6</v>
      </c>
      <c r="JZ4" s="188">
        <f t="shared" si="3"/>
        <v>7</v>
      </c>
      <c r="KA4" s="188">
        <f t="shared" si="3"/>
        <v>8</v>
      </c>
      <c r="KB4" s="188">
        <f t="shared" si="3"/>
        <v>9</v>
      </c>
      <c r="KC4" s="188">
        <f t="shared" si="3"/>
        <v>10</v>
      </c>
      <c r="KD4" s="188">
        <f t="shared" si="3"/>
        <v>11</v>
      </c>
      <c r="KE4" s="188">
        <f t="shared" si="3"/>
        <v>12</v>
      </c>
      <c r="KF4" s="188">
        <f t="shared" si="3"/>
        <v>13</v>
      </c>
      <c r="KG4" s="188">
        <f t="shared" si="3"/>
        <v>14</v>
      </c>
      <c r="KH4" s="188">
        <f t="shared" ref="KH4:MS4" si="4">1+KG4</f>
        <v>15</v>
      </c>
      <c r="KI4" s="188">
        <f t="shared" si="4"/>
        <v>16</v>
      </c>
      <c r="KJ4" s="188">
        <f t="shared" si="4"/>
        <v>17</v>
      </c>
      <c r="KK4" s="188">
        <f t="shared" si="4"/>
        <v>18</v>
      </c>
      <c r="KL4" s="188">
        <f t="shared" si="4"/>
        <v>19</v>
      </c>
      <c r="KM4" s="188">
        <f t="shared" si="4"/>
        <v>20</v>
      </c>
      <c r="KN4" s="188">
        <f t="shared" si="4"/>
        <v>21</v>
      </c>
      <c r="KO4" s="188">
        <f t="shared" si="4"/>
        <v>22</v>
      </c>
      <c r="KP4" s="188">
        <f t="shared" si="4"/>
        <v>23</v>
      </c>
      <c r="KQ4" s="188">
        <f t="shared" si="4"/>
        <v>24</v>
      </c>
      <c r="KR4" s="188">
        <f t="shared" si="4"/>
        <v>25</v>
      </c>
      <c r="KS4" s="188">
        <f t="shared" si="4"/>
        <v>26</v>
      </c>
      <c r="KT4" s="188">
        <f t="shared" si="4"/>
        <v>27</v>
      </c>
      <c r="KU4" s="188">
        <f t="shared" si="4"/>
        <v>28</v>
      </c>
      <c r="KV4" s="214">
        <f t="shared" si="4"/>
        <v>29</v>
      </c>
      <c r="KW4" s="188">
        <f t="shared" si="4"/>
        <v>30</v>
      </c>
      <c r="KX4" s="189">
        <f t="shared" si="4"/>
        <v>31</v>
      </c>
      <c r="KY4" s="190">
        <v>1</v>
      </c>
      <c r="KZ4" s="188">
        <f t="shared" si="4"/>
        <v>2</v>
      </c>
      <c r="LA4" s="215">
        <f t="shared" si="4"/>
        <v>3</v>
      </c>
      <c r="LB4" s="188">
        <f t="shared" si="4"/>
        <v>4</v>
      </c>
      <c r="LC4" s="188">
        <f t="shared" si="4"/>
        <v>5</v>
      </c>
      <c r="LD4" s="188">
        <f t="shared" si="4"/>
        <v>6</v>
      </c>
      <c r="LE4" s="188">
        <f t="shared" si="4"/>
        <v>7</v>
      </c>
      <c r="LF4" s="188">
        <f t="shared" si="4"/>
        <v>8</v>
      </c>
      <c r="LG4" s="188">
        <f t="shared" si="4"/>
        <v>9</v>
      </c>
      <c r="LH4" s="188">
        <f t="shared" si="4"/>
        <v>10</v>
      </c>
      <c r="LI4" s="188">
        <f t="shared" si="4"/>
        <v>11</v>
      </c>
      <c r="LJ4" s="188">
        <f t="shared" si="4"/>
        <v>12</v>
      </c>
      <c r="LK4" s="188">
        <f t="shared" si="4"/>
        <v>13</v>
      </c>
      <c r="LL4" s="188">
        <f t="shared" si="4"/>
        <v>14</v>
      </c>
      <c r="LM4" s="188">
        <f t="shared" si="4"/>
        <v>15</v>
      </c>
      <c r="LN4" s="188">
        <f t="shared" si="4"/>
        <v>16</v>
      </c>
      <c r="LO4" s="188">
        <f t="shared" si="4"/>
        <v>17</v>
      </c>
      <c r="LP4" s="188">
        <f t="shared" si="4"/>
        <v>18</v>
      </c>
      <c r="LQ4" s="188">
        <f t="shared" si="4"/>
        <v>19</v>
      </c>
      <c r="LR4" s="188">
        <f t="shared" si="4"/>
        <v>20</v>
      </c>
      <c r="LS4" s="188">
        <f t="shared" si="4"/>
        <v>21</v>
      </c>
      <c r="LT4" s="188">
        <f t="shared" si="4"/>
        <v>22</v>
      </c>
      <c r="LU4" s="188">
        <f t="shared" si="4"/>
        <v>23</v>
      </c>
      <c r="LV4" s="188">
        <f t="shared" si="4"/>
        <v>24</v>
      </c>
      <c r="LW4" s="188">
        <f t="shared" si="4"/>
        <v>25</v>
      </c>
      <c r="LX4" s="188">
        <f t="shared" si="4"/>
        <v>26</v>
      </c>
      <c r="LY4" s="188">
        <f t="shared" si="4"/>
        <v>27</v>
      </c>
      <c r="LZ4" s="188">
        <f t="shared" si="4"/>
        <v>28</v>
      </c>
      <c r="MA4" s="188">
        <f t="shared" si="4"/>
        <v>29</v>
      </c>
      <c r="MB4" s="188">
        <f t="shared" si="4"/>
        <v>30</v>
      </c>
      <c r="MC4" s="189">
        <f t="shared" si="4"/>
        <v>31</v>
      </c>
      <c r="MD4" s="190">
        <v>1</v>
      </c>
      <c r="ME4" s="188">
        <f t="shared" si="4"/>
        <v>2</v>
      </c>
      <c r="MF4" s="188">
        <f t="shared" si="4"/>
        <v>3</v>
      </c>
      <c r="MG4" s="188">
        <f t="shared" si="4"/>
        <v>4</v>
      </c>
      <c r="MH4" s="188">
        <f t="shared" si="4"/>
        <v>5</v>
      </c>
      <c r="MI4" s="188">
        <f t="shared" si="4"/>
        <v>6</v>
      </c>
      <c r="MJ4" s="188">
        <f t="shared" si="4"/>
        <v>7</v>
      </c>
      <c r="MK4" s="188">
        <f t="shared" si="4"/>
        <v>8</v>
      </c>
      <c r="ML4" s="188">
        <f t="shared" si="4"/>
        <v>9</v>
      </c>
      <c r="MM4" s="188">
        <f t="shared" si="4"/>
        <v>10</v>
      </c>
      <c r="MN4" s="188">
        <f t="shared" si="4"/>
        <v>11</v>
      </c>
      <c r="MO4" s="188">
        <f t="shared" si="4"/>
        <v>12</v>
      </c>
      <c r="MP4" s="188">
        <f t="shared" si="4"/>
        <v>13</v>
      </c>
      <c r="MQ4" s="188">
        <f t="shared" si="4"/>
        <v>14</v>
      </c>
      <c r="MR4" s="188">
        <f t="shared" si="4"/>
        <v>15</v>
      </c>
      <c r="MS4" s="188">
        <f t="shared" si="4"/>
        <v>16</v>
      </c>
      <c r="MT4" s="188">
        <f t="shared" ref="MT4:OK4" si="5">1+MS4</f>
        <v>17</v>
      </c>
      <c r="MU4" s="188">
        <f t="shared" si="5"/>
        <v>18</v>
      </c>
      <c r="MV4" s="188">
        <f t="shared" si="5"/>
        <v>19</v>
      </c>
      <c r="MW4" s="188">
        <f t="shared" si="5"/>
        <v>20</v>
      </c>
      <c r="MX4" s="188">
        <f t="shared" si="5"/>
        <v>21</v>
      </c>
      <c r="MY4" s="188">
        <f t="shared" si="5"/>
        <v>22</v>
      </c>
      <c r="MZ4" s="188">
        <f t="shared" si="5"/>
        <v>23</v>
      </c>
      <c r="NA4" s="188">
        <f t="shared" si="5"/>
        <v>24</v>
      </c>
      <c r="NB4" s="188">
        <f t="shared" si="5"/>
        <v>25</v>
      </c>
      <c r="NC4" s="188">
        <f t="shared" si="5"/>
        <v>26</v>
      </c>
      <c r="ND4" s="188">
        <f t="shared" si="5"/>
        <v>27</v>
      </c>
      <c r="NE4" s="188">
        <f t="shared" si="5"/>
        <v>28</v>
      </c>
      <c r="NF4" s="189">
        <f t="shared" si="5"/>
        <v>29</v>
      </c>
      <c r="NG4" s="190">
        <v>1</v>
      </c>
      <c r="NH4" s="188">
        <f t="shared" si="5"/>
        <v>2</v>
      </c>
      <c r="NI4" s="188">
        <f t="shared" si="5"/>
        <v>3</v>
      </c>
      <c r="NJ4" s="188">
        <f t="shared" si="5"/>
        <v>4</v>
      </c>
      <c r="NK4" s="188">
        <f t="shared" si="5"/>
        <v>5</v>
      </c>
      <c r="NL4" s="188">
        <f t="shared" si="5"/>
        <v>6</v>
      </c>
      <c r="NM4" s="188">
        <f t="shared" si="5"/>
        <v>7</v>
      </c>
      <c r="NN4" s="188">
        <f t="shared" si="5"/>
        <v>8</v>
      </c>
      <c r="NO4" s="188">
        <f t="shared" si="5"/>
        <v>9</v>
      </c>
      <c r="NP4" s="188">
        <f t="shared" si="5"/>
        <v>10</v>
      </c>
      <c r="NQ4" s="188">
        <f t="shared" si="5"/>
        <v>11</v>
      </c>
      <c r="NR4" s="188">
        <f t="shared" si="5"/>
        <v>12</v>
      </c>
      <c r="NS4" s="188">
        <f t="shared" si="5"/>
        <v>13</v>
      </c>
      <c r="NT4" s="188">
        <f t="shared" si="5"/>
        <v>14</v>
      </c>
      <c r="NU4" s="188">
        <f t="shared" si="5"/>
        <v>15</v>
      </c>
      <c r="NV4" s="188">
        <f t="shared" si="5"/>
        <v>16</v>
      </c>
      <c r="NW4" s="188">
        <f t="shared" si="5"/>
        <v>17</v>
      </c>
      <c r="NX4" s="188">
        <f t="shared" si="5"/>
        <v>18</v>
      </c>
      <c r="NY4" s="188">
        <f t="shared" si="5"/>
        <v>19</v>
      </c>
      <c r="NZ4" s="188">
        <f t="shared" si="5"/>
        <v>20</v>
      </c>
      <c r="OA4" s="188">
        <f t="shared" si="5"/>
        <v>21</v>
      </c>
      <c r="OB4" s="188">
        <f t="shared" si="5"/>
        <v>22</v>
      </c>
      <c r="OC4" s="188">
        <f t="shared" si="5"/>
        <v>23</v>
      </c>
      <c r="OD4" s="188">
        <f t="shared" si="5"/>
        <v>24</v>
      </c>
      <c r="OE4" s="188">
        <f t="shared" si="5"/>
        <v>25</v>
      </c>
      <c r="OF4" s="188">
        <f t="shared" si="5"/>
        <v>26</v>
      </c>
      <c r="OG4" s="188">
        <f t="shared" si="5"/>
        <v>27</v>
      </c>
      <c r="OH4" s="188">
        <f t="shared" si="5"/>
        <v>28</v>
      </c>
      <c r="OI4" s="188">
        <f t="shared" si="5"/>
        <v>29</v>
      </c>
      <c r="OJ4" s="188">
        <f t="shared" si="5"/>
        <v>30</v>
      </c>
      <c r="OK4" s="189">
        <f t="shared" si="5"/>
        <v>31</v>
      </c>
    </row>
    <row r="5" spans="2:404" ht="13.5" customHeight="1">
      <c r="B5" s="203" t="s">
        <v>106</v>
      </c>
      <c r="C5" s="148"/>
      <c r="D5" s="204"/>
      <c r="E5" s="183" t="str">
        <f ca="1">'旬報(3月)'!$D$16</f>
        <v>日</v>
      </c>
      <c r="F5" s="151" t="str">
        <f ca="1">'旬報(3月)'!$D$17</f>
        <v>月</v>
      </c>
      <c r="G5" s="151" t="str">
        <f ca="1">'旬報(3月)'!$D$18</f>
        <v>火</v>
      </c>
      <c r="H5" s="151" t="str">
        <f ca="1">'旬報(3月)'!$D$19</f>
        <v>水</v>
      </c>
      <c r="I5" s="151" t="str">
        <f ca="1">'旬報(3月)'!$D$20</f>
        <v>木</v>
      </c>
      <c r="J5" s="151" t="str">
        <f ca="1">'旬報(3月)'!$D$21</f>
        <v>金</v>
      </c>
      <c r="K5" s="151" t="str">
        <f ca="1">'旬報(3月)'!$D$22</f>
        <v>土</v>
      </c>
      <c r="L5" s="151" t="str">
        <f ca="1">'旬報(3月)'!$D$23</f>
        <v>日</v>
      </c>
      <c r="M5" s="151" t="str">
        <f ca="1">'旬報(3月)'!$D$24</f>
        <v>月</v>
      </c>
      <c r="N5" s="151" t="str">
        <f ca="1">'旬報(3月)'!$D$25</f>
        <v>火</v>
      </c>
      <c r="O5" s="151" t="str">
        <f ca="1">'旬報(3月)'!$D$36</f>
        <v>水</v>
      </c>
      <c r="P5" s="151" t="str">
        <f ca="1">'旬報(3月)'!$D$37</f>
        <v>木</v>
      </c>
      <c r="Q5" s="151" t="str">
        <f ca="1">'旬報(3月)'!$D$38</f>
        <v>金</v>
      </c>
      <c r="R5" s="151" t="str">
        <f ca="1">'旬報(3月)'!$D$39</f>
        <v>土</v>
      </c>
      <c r="S5" s="151" t="str">
        <f ca="1">'旬報(3月)'!$D$40</f>
        <v>日</v>
      </c>
      <c r="T5" s="151" t="str">
        <f ca="1">'旬報(3月)'!$D$41</f>
        <v>月</v>
      </c>
      <c r="U5" s="151" t="str">
        <f ca="1">'旬報(3月)'!$D$42</f>
        <v>火</v>
      </c>
      <c r="V5" s="151" t="str">
        <f ca="1">'旬報(3月)'!$D$43</f>
        <v>水</v>
      </c>
      <c r="W5" s="151" t="str">
        <f ca="1">'旬報(3月)'!$D$44</f>
        <v>木</v>
      </c>
      <c r="X5" s="151" t="str">
        <f ca="1">'旬報(3月)'!$D$45</f>
        <v>金</v>
      </c>
      <c r="Y5" s="151" t="str">
        <f ca="1">'旬報(3月)'!$D$56</f>
        <v>土</v>
      </c>
      <c r="Z5" s="151" t="str">
        <f ca="1">'旬報(3月)'!$D$57</f>
        <v>日</v>
      </c>
      <c r="AA5" s="151" t="str">
        <f ca="1">'旬報(3月)'!$D$58</f>
        <v>月</v>
      </c>
      <c r="AB5" s="151" t="str">
        <f ca="1">'旬報(3月)'!$D$59</f>
        <v>火</v>
      </c>
      <c r="AC5" s="151" t="str">
        <f ca="1">'旬報(3月)'!$D$60</f>
        <v>水</v>
      </c>
      <c r="AD5" s="151" t="str">
        <f ca="1">'旬報(3月)'!$D$61</f>
        <v>木</v>
      </c>
      <c r="AE5" s="151" t="str">
        <f ca="1">'旬報(3月)'!$D$62</f>
        <v>金</v>
      </c>
      <c r="AF5" s="151" t="str">
        <f ca="1">'旬報(3月)'!$D$63</f>
        <v>土</v>
      </c>
      <c r="AG5" s="151" t="str">
        <f ca="1">'旬報(3月)'!$D$64</f>
        <v>日</v>
      </c>
      <c r="AH5" s="151" t="str">
        <f ca="1">'旬報(3月)'!$D$65</f>
        <v>月</v>
      </c>
      <c r="AI5" s="184" t="str">
        <f ca="1">'旬報(3月)'!$D$66</f>
        <v>火</v>
      </c>
      <c r="AJ5" s="183" t="str">
        <f ca="1">'旬報(4月)'!$D$16</f>
        <v>水</v>
      </c>
      <c r="AK5" s="151" t="str">
        <f ca="1">'旬報(4月)'!$D$17</f>
        <v>木</v>
      </c>
      <c r="AL5" s="151" t="str">
        <f ca="1">'旬報(4月)'!$D$18</f>
        <v>金</v>
      </c>
      <c r="AM5" s="151" t="str">
        <f ca="1">'旬報(4月)'!$D$19</f>
        <v>土</v>
      </c>
      <c r="AN5" s="151" t="str">
        <f ca="1">'旬報(4月)'!$D$20</f>
        <v>日</v>
      </c>
      <c r="AO5" s="151" t="str">
        <f ca="1">'旬報(4月)'!$D$21</f>
        <v>月</v>
      </c>
      <c r="AP5" s="151" t="str">
        <f ca="1">'旬報(4月)'!$D$22</f>
        <v>火</v>
      </c>
      <c r="AQ5" s="151" t="str">
        <f ca="1">'旬報(4月)'!$D$23</f>
        <v>水</v>
      </c>
      <c r="AR5" s="151" t="str">
        <f ca="1">'旬報(4月)'!$D$24</f>
        <v>木</v>
      </c>
      <c r="AS5" s="151" t="str">
        <f ca="1">'旬報(4月)'!$D$25</f>
        <v>金</v>
      </c>
      <c r="AT5" s="151" t="str">
        <f ca="1">'旬報(4月)'!$D$36</f>
        <v>土</v>
      </c>
      <c r="AU5" s="151" t="str">
        <f ca="1">'旬報(4月)'!$D$37</f>
        <v>日</v>
      </c>
      <c r="AV5" s="151" t="str">
        <f ca="1">'旬報(4月)'!$D$38</f>
        <v>月</v>
      </c>
      <c r="AW5" s="151" t="str">
        <f ca="1">'旬報(4月)'!$D$39</f>
        <v>火</v>
      </c>
      <c r="AX5" s="151" t="str">
        <f ca="1">'旬報(4月)'!$D$40</f>
        <v>水</v>
      </c>
      <c r="AY5" s="151" t="str">
        <f ca="1">'旬報(4月)'!$D$41</f>
        <v>木</v>
      </c>
      <c r="AZ5" s="151" t="str">
        <f ca="1">'旬報(4月)'!$D$42</f>
        <v>金</v>
      </c>
      <c r="BA5" s="151" t="str">
        <f ca="1">'旬報(4月)'!$D$43</f>
        <v>土</v>
      </c>
      <c r="BB5" s="151" t="str">
        <f ca="1">'旬報(4月)'!$D$44</f>
        <v>日</v>
      </c>
      <c r="BC5" s="151" t="str">
        <f ca="1">'旬報(4月)'!$D$45</f>
        <v>月</v>
      </c>
      <c r="BD5" s="151" t="str">
        <f ca="1">'旬報(4月)'!$D$56</f>
        <v>火</v>
      </c>
      <c r="BE5" s="151" t="str">
        <f ca="1">'旬報(4月)'!$D$57</f>
        <v>水</v>
      </c>
      <c r="BF5" s="151" t="str">
        <f ca="1">'旬報(4月)'!$D$58</f>
        <v>木</v>
      </c>
      <c r="BG5" s="151" t="str">
        <f ca="1">'旬報(4月)'!$D$59</f>
        <v>金</v>
      </c>
      <c r="BH5" s="151" t="str">
        <f ca="1">'旬報(4月)'!$D$60</f>
        <v>土</v>
      </c>
      <c r="BI5" s="151" t="str">
        <f ca="1">'旬報(4月)'!$D$61</f>
        <v>日</v>
      </c>
      <c r="BJ5" s="151" t="str">
        <f ca="1">'旬報(4月)'!$D$62</f>
        <v>月</v>
      </c>
      <c r="BK5" s="151" t="str">
        <f ca="1">'旬報(4月)'!$D$63</f>
        <v>火</v>
      </c>
      <c r="BL5" s="151" t="str">
        <f ca="1">'旬報(4月)'!$D$64</f>
        <v>水</v>
      </c>
      <c r="BM5" s="184" t="str">
        <f ca="1">'旬報(4月)'!$D$65</f>
        <v>木</v>
      </c>
      <c r="BN5" s="183" t="str">
        <f ca="1">'旬報(5月)'!$D$16</f>
        <v>金</v>
      </c>
      <c r="BO5" s="151" t="str">
        <f ca="1">'旬報(5月)'!$D$17</f>
        <v>土</v>
      </c>
      <c r="BP5" s="151" t="str">
        <f ca="1">'旬報(5月)'!$D$18</f>
        <v>日</v>
      </c>
      <c r="BQ5" s="151" t="str">
        <f ca="1">'旬報(5月)'!$D$19</f>
        <v>月</v>
      </c>
      <c r="BR5" s="151" t="str">
        <f ca="1">'旬報(5月)'!$D$20</f>
        <v>火</v>
      </c>
      <c r="BS5" s="151" t="str">
        <f ca="1">'旬報(5月)'!$D$21</f>
        <v>水</v>
      </c>
      <c r="BT5" s="151" t="str">
        <f ca="1">'旬報(5月)'!$D$22</f>
        <v>木</v>
      </c>
      <c r="BU5" s="151" t="str">
        <f ca="1">'旬報(5月)'!$D$23</f>
        <v>金</v>
      </c>
      <c r="BV5" s="151" t="str">
        <f ca="1">'旬報(5月)'!$D$24</f>
        <v>土</v>
      </c>
      <c r="BW5" s="151" t="str">
        <f ca="1">'旬報(5月)'!$D$25</f>
        <v>日</v>
      </c>
      <c r="BX5" s="151" t="str">
        <f ca="1">'旬報(5月)'!$D$36</f>
        <v>月</v>
      </c>
      <c r="BY5" s="151" t="str">
        <f ca="1">'旬報(5月)'!$D$37</f>
        <v>火</v>
      </c>
      <c r="BZ5" s="151" t="str">
        <f ca="1">'旬報(5月)'!$D$38</f>
        <v>水</v>
      </c>
      <c r="CA5" s="151" t="str">
        <f ca="1">'旬報(5月)'!$D$39</f>
        <v>木</v>
      </c>
      <c r="CB5" s="151" t="str">
        <f ca="1">'旬報(5月)'!$D$40</f>
        <v>金</v>
      </c>
      <c r="CC5" s="151" t="str">
        <f ca="1">'旬報(5月)'!$D$41</f>
        <v>土</v>
      </c>
      <c r="CD5" s="151" t="str">
        <f ca="1">'旬報(5月)'!$D$42</f>
        <v>日</v>
      </c>
      <c r="CE5" s="151" t="str">
        <f ca="1">'旬報(5月)'!$D$43</f>
        <v>月</v>
      </c>
      <c r="CF5" s="151" t="str">
        <f ca="1">'旬報(5月)'!$D$44</f>
        <v>火</v>
      </c>
      <c r="CG5" s="151" t="str">
        <f ca="1">'旬報(5月)'!$D$45</f>
        <v>水</v>
      </c>
      <c r="CH5" s="151" t="str">
        <f ca="1">'旬報(5月)'!$D$56</f>
        <v>木</v>
      </c>
      <c r="CI5" s="151" t="str">
        <f ca="1">'旬報(5月)'!$D$57</f>
        <v>金</v>
      </c>
      <c r="CJ5" s="151" t="str">
        <f ca="1">'旬報(5月)'!$D$58</f>
        <v>土</v>
      </c>
      <c r="CK5" s="151" t="str">
        <f ca="1">'旬報(5月)'!$D$59</f>
        <v>日</v>
      </c>
      <c r="CL5" s="151" t="str">
        <f ca="1">'旬報(5月)'!$D$60</f>
        <v>月</v>
      </c>
      <c r="CM5" s="151" t="str">
        <f ca="1">'旬報(5月)'!$D$61</f>
        <v>火</v>
      </c>
      <c r="CN5" s="151" t="str">
        <f ca="1">'旬報(5月)'!$D$62</f>
        <v>水</v>
      </c>
      <c r="CO5" s="151" t="str">
        <f ca="1">'旬報(5月)'!$D$63</f>
        <v>木</v>
      </c>
      <c r="CP5" s="151" t="str">
        <f ca="1">'旬報(5月)'!$D$64</f>
        <v>金</v>
      </c>
      <c r="CQ5" s="151" t="str">
        <f ca="1">'旬報(5月)'!$D$65</f>
        <v>土</v>
      </c>
      <c r="CR5" s="184" t="str">
        <f ca="1">'旬報(5月)'!$D$66</f>
        <v>日</v>
      </c>
      <c r="CS5" s="191" t="str">
        <f ca="1">'旬報(6月)'!$D$16</f>
        <v>月</v>
      </c>
      <c r="CT5" s="156" t="str">
        <f ca="1">'旬報(6月)'!$D$17</f>
        <v>火</v>
      </c>
      <c r="CU5" s="156" t="str">
        <f ca="1">'旬報(6月)'!$D$18</f>
        <v>水</v>
      </c>
      <c r="CV5" s="156" t="str">
        <f ca="1">'旬報(6月)'!$D$19</f>
        <v>木</v>
      </c>
      <c r="CW5" s="156" t="str">
        <f ca="1">'旬報(6月)'!$D$20</f>
        <v>金</v>
      </c>
      <c r="CX5" s="156" t="str">
        <f ca="1">'旬報(6月)'!$D$21</f>
        <v>土</v>
      </c>
      <c r="CY5" s="156" t="str">
        <f ca="1">'旬報(6月)'!$D$22</f>
        <v>日</v>
      </c>
      <c r="CZ5" s="156" t="str">
        <f ca="1">'旬報(6月)'!$D$23</f>
        <v>月</v>
      </c>
      <c r="DA5" s="156" t="str">
        <f ca="1">'旬報(6月)'!$D$24</f>
        <v>火</v>
      </c>
      <c r="DB5" s="156" t="str">
        <f ca="1">'旬報(6月)'!$D$25</f>
        <v>水</v>
      </c>
      <c r="DC5" s="156" t="str">
        <f ca="1">'旬報(6月)'!$D$36</f>
        <v>木</v>
      </c>
      <c r="DD5" s="156" t="str">
        <f ca="1">'旬報(6月)'!$D$37</f>
        <v>金</v>
      </c>
      <c r="DE5" s="156" t="str">
        <f ca="1">'旬報(6月)'!$D$38</f>
        <v>土</v>
      </c>
      <c r="DF5" s="156" t="str">
        <f ca="1">'旬報(6月)'!$D$39</f>
        <v>日</v>
      </c>
      <c r="DG5" s="156" t="str">
        <f ca="1">'旬報(6月)'!$D$40</f>
        <v>月</v>
      </c>
      <c r="DH5" s="156" t="str">
        <f ca="1">'旬報(6月)'!$D$41</f>
        <v>火</v>
      </c>
      <c r="DI5" s="156" t="str">
        <f ca="1">'旬報(6月)'!$D$42</f>
        <v>水</v>
      </c>
      <c r="DJ5" s="156" t="str">
        <f ca="1">'旬報(6月)'!$D$43</f>
        <v>木</v>
      </c>
      <c r="DK5" s="156" t="str">
        <f ca="1">'旬報(6月)'!$D$44</f>
        <v>金</v>
      </c>
      <c r="DL5" s="156" t="str">
        <f ca="1">'旬報(6月)'!$D$45</f>
        <v>土</v>
      </c>
      <c r="DM5" s="156" t="str">
        <f ca="1">'旬報(6月)'!$D$56</f>
        <v>日</v>
      </c>
      <c r="DN5" s="156" t="str">
        <f ca="1">'旬報(6月)'!$D$57</f>
        <v>月</v>
      </c>
      <c r="DO5" s="156" t="str">
        <f ca="1">'旬報(6月)'!$D$58</f>
        <v>火</v>
      </c>
      <c r="DP5" s="156" t="str">
        <f ca="1">'旬報(6月)'!$D$59</f>
        <v>水</v>
      </c>
      <c r="DQ5" s="156" t="str">
        <f ca="1">'旬報(6月)'!$D$60</f>
        <v>木</v>
      </c>
      <c r="DR5" s="156" t="str">
        <f ca="1">'旬報(6月)'!$D$61</f>
        <v>金</v>
      </c>
      <c r="DS5" s="156" t="str">
        <f ca="1">'旬報(6月)'!$D$62</f>
        <v>土</v>
      </c>
      <c r="DT5" s="156" t="str">
        <f ca="1">'旬報(6月)'!$D$63</f>
        <v>日</v>
      </c>
      <c r="DU5" s="156" t="str">
        <f ca="1">'旬報(6月)'!$D$64</f>
        <v>月</v>
      </c>
      <c r="DV5" s="192" t="str">
        <f ca="1">'旬報(6月)'!$D$65</f>
        <v>火</v>
      </c>
      <c r="DW5" s="191" t="str">
        <f ca="1">'旬報(7月)'!$D$16</f>
        <v>水</v>
      </c>
      <c r="DX5" s="156" t="str">
        <f ca="1">'旬報(7月)'!$D$17</f>
        <v>木</v>
      </c>
      <c r="DY5" s="156" t="str">
        <f ca="1">'旬報(7月)'!$D$18</f>
        <v>金</v>
      </c>
      <c r="DZ5" s="156" t="str">
        <f ca="1">'旬報(7月)'!$D$19</f>
        <v>土</v>
      </c>
      <c r="EA5" s="156" t="str">
        <f ca="1">'旬報(7月)'!$D$20</f>
        <v>日</v>
      </c>
      <c r="EB5" s="156" t="str">
        <f ca="1">'旬報(7月)'!$D$21</f>
        <v>月</v>
      </c>
      <c r="EC5" s="156" t="str">
        <f ca="1">'旬報(7月)'!$D$22</f>
        <v>火</v>
      </c>
      <c r="ED5" s="156" t="str">
        <f ca="1">'旬報(7月)'!$D$23</f>
        <v>水</v>
      </c>
      <c r="EE5" s="156" t="str">
        <f ca="1">'旬報(7月)'!$D$24</f>
        <v>木</v>
      </c>
      <c r="EF5" s="156" t="str">
        <f ca="1">'旬報(7月)'!$D$25</f>
        <v>金</v>
      </c>
      <c r="EG5" s="156" t="str">
        <f ca="1">'旬報(7月)'!$D$36</f>
        <v>土</v>
      </c>
      <c r="EH5" s="156" t="str">
        <f ca="1">'旬報(7月)'!$D$37</f>
        <v>日</v>
      </c>
      <c r="EI5" s="156" t="str">
        <f ca="1">'旬報(7月)'!$D$38</f>
        <v>月</v>
      </c>
      <c r="EJ5" s="156" t="str">
        <f ca="1">'旬報(7月)'!$D$39</f>
        <v>火</v>
      </c>
      <c r="EK5" s="156" t="str">
        <f ca="1">'旬報(7月)'!$D$40</f>
        <v>水</v>
      </c>
      <c r="EL5" s="156" t="str">
        <f ca="1">'旬報(7月)'!$D$41</f>
        <v>木</v>
      </c>
      <c r="EM5" s="156" t="str">
        <f ca="1">'旬報(7月)'!$D$42</f>
        <v>金</v>
      </c>
      <c r="EN5" s="156" t="str">
        <f ca="1">'旬報(7月)'!$D$43</f>
        <v>土</v>
      </c>
      <c r="EO5" s="156" t="str">
        <f ca="1">'旬報(7月)'!$D$44</f>
        <v>日</v>
      </c>
      <c r="EP5" s="156" t="str">
        <f ca="1">'旬報(7月)'!$D$45</f>
        <v>月</v>
      </c>
      <c r="EQ5" s="156" t="str">
        <f ca="1">'旬報(7月)'!$D$56</f>
        <v>火</v>
      </c>
      <c r="ER5" s="156" t="str">
        <f ca="1">'旬報(7月)'!$D$57</f>
        <v>水</v>
      </c>
      <c r="ES5" s="156" t="str">
        <f ca="1">'旬報(7月)'!$D$58</f>
        <v>木</v>
      </c>
      <c r="ET5" s="156" t="str">
        <f ca="1">'旬報(7月)'!$D$59</f>
        <v>金</v>
      </c>
      <c r="EU5" s="156" t="str">
        <f ca="1">'旬報(7月)'!$D$60</f>
        <v>土</v>
      </c>
      <c r="EV5" s="156" t="str">
        <f ca="1">'旬報(7月)'!$D$61</f>
        <v>日</v>
      </c>
      <c r="EW5" s="156" t="str">
        <f ca="1">'旬報(7月)'!$D$62</f>
        <v>月</v>
      </c>
      <c r="EX5" s="156" t="str">
        <f ca="1">'旬報(7月)'!$D$63</f>
        <v>火</v>
      </c>
      <c r="EY5" s="156" t="str">
        <f ca="1">'旬報(7月)'!$D$64</f>
        <v>水</v>
      </c>
      <c r="EZ5" s="156" t="str">
        <f ca="1">'旬報(7月)'!$D$65</f>
        <v>木</v>
      </c>
      <c r="FA5" s="192" t="str">
        <f ca="1">'旬報(7月)'!$D$66</f>
        <v>金</v>
      </c>
      <c r="FB5" s="191" t="str">
        <f ca="1">'旬報(8月)'!$D$16</f>
        <v>土</v>
      </c>
      <c r="FC5" s="156" t="str">
        <f ca="1">'旬報(8月)'!$D$17</f>
        <v>日</v>
      </c>
      <c r="FD5" s="156" t="str">
        <f ca="1">'旬報(8月)'!$D$18</f>
        <v>月</v>
      </c>
      <c r="FE5" s="156" t="str">
        <f ca="1">'旬報(8月)'!$D$19</f>
        <v>火</v>
      </c>
      <c r="FF5" s="156" t="str">
        <f ca="1">'旬報(8月)'!$D$20</f>
        <v>水</v>
      </c>
      <c r="FG5" s="156" t="str">
        <f ca="1">'旬報(8月)'!$D$21</f>
        <v>木</v>
      </c>
      <c r="FH5" s="156" t="str">
        <f ca="1">'旬報(8月)'!$D$22</f>
        <v>金</v>
      </c>
      <c r="FI5" s="156" t="str">
        <f ca="1">'旬報(8月)'!$D$23</f>
        <v>土</v>
      </c>
      <c r="FJ5" s="156" t="str">
        <f ca="1">'旬報(8月)'!$D$24</f>
        <v>日</v>
      </c>
      <c r="FK5" s="156" t="str">
        <f ca="1">'旬報(8月)'!$D$25</f>
        <v>月</v>
      </c>
      <c r="FL5" s="156" t="str">
        <f ca="1">'旬報(8月)'!$D$36</f>
        <v>火</v>
      </c>
      <c r="FM5" s="158" t="str">
        <f ca="1">'旬報(8月)'!$D$37</f>
        <v>水</v>
      </c>
      <c r="FN5" s="221" t="str">
        <f ca="1">FG5</f>
        <v>木</v>
      </c>
      <c r="FO5" s="222" t="str">
        <f t="shared" ref="FO5:FP5" ca="1" si="6">FH5</f>
        <v>金</v>
      </c>
      <c r="FP5" s="225" t="str">
        <f t="shared" ca="1" si="6"/>
        <v>土</v>
      </c>
      <c r="FQ5" s="155" t="str">
        <f ca="1">'旬報(8月)'!$D$41</f>
        <v>日</v>
      </c>
      <c r="FR5" s="156" t="str">
        <f ca="1">'旬報(8月)'!$D$42</f>
        <v>月</v>
      </c>
      <c r="FS5" s="156" t="str">
        <f ca="1">'旬報(8月)'!$D$43</f>
        <v>火</v>
      </c>
      <c r="FT5" s="156" t="str">
        <f ca="1">'旬報(8月)'!$D$44</f>
        <v>水</v>
      </c>
      <c r="FU5" s="156" t="str">
        <f ca="1">'旬報(8月)'!$D$45</f>
        <v>木</v>
      </c>
      <c r="FV5" s="156" t="str">
        <f ca="1">'旬報(8月)'!$D$56</f>
        <v>金</v>
      </c>
      <c r="FW5" s="156" t="str">
        <f ca="1">'旬報(8月)'!$D$57</f>
        <v>土</v>
      </c>
      <c r="FX5" s="156" t="str">
        <f ca="1">'旬報(8月)'!$D$58</f>
        <v>日</v>
      </c>
      <c r="FY5" s="156" t="str">
        <f ca="1">'旬報(8月)'!$D$59</f>
        <v>月</v>
      </c>
      <c r="FZ5" s="156" t="str">
        <f ca="1">'旬報(8月)'!$D$60</f>
        <v>火</v>
      </c>
      <c r="GA5" s="156" t="str">
        <f ca="1">'旬報(8月)'!$D$61</f>
        <v>水</v>
      </c>
      <c r="GB5" s="156" t="str">
        <f ca="1">'旬報(8月)'!$D$62</f>
        <v>木</v>
      </c>
      <c r="GC5" s="156" t="str">
        <f ca="1">'旬報(8月)'!$D$63</f>
        <v>金</v>
      </c>
      <c r="GD5" s="156" t="str">
        <f ca="1">'旬報(8月)'!$D$64</f>
        <v>土</v>
      </c>
      <c r="GE5" s="156" t="str">
        <f ca="1">'旬報(8月)'!$D$65</f>
        <v>日</v>
      </c>
      <c r="GF5" s="192" t="str">
        <f ca="1">'旬報(8月)'!$D$66</f>
        <v>月</v>
      </c>
      <c r="GG5" s="191" t="str">
        <f ca="1">'旬報(9月)'!$D$16</f>
        <v>火</v>
      </c>
      <c r="GH5" s="156" t="str">
        <f ca="1">'旬報(9月)'!$D$17</f>
        <v>水</v>
      </c>
      <c r="GI5" s="156" t="str">
        <f ca="1">'旬報(9月)'!$D$18</f>
        <v>木</v>
      </c>
      <c r="GJ5" s="156" t="str">
        <f ca="1">'旬報(9月)'!$D$19</f>
        <v>金</v>
      </c>
      <c r="GK5" s="156" t="str">
        <f ca="1">'旬報(9月)'!$D$20</f>
        <v>土</v>
      </c>
      <c r="GL5" s="156" t="str">
        <f ca="1">'旬報(9月)'!$D$21</f>
        <v>日</v>
      </c>
      <c r="GM5" s="156" t="str">
        <f ca="1">'旬報(9月)'!$D$22</f>
        <v>月</v>
      </c>
      <c r="GN5" s="156" t="str">
        <f ca="1">'旬報(9月)'!$D$23</f>
        <v>火</v>
      </c>
      <c r="GO5" s="156" t="str">
        <f ca="1">'旬報(9月)'!$D$24</f>
        <v>水</v>
      </c>
      <c r="GP5" s="156" t="str">
        <f ca="1">'旬報(9月)'!$D$25</f>
        <v>木</v>
      </c>
      <c r="GQ5" s="156" t="str">
        <f ca="1">'旬報(9月)'!$D$36</f>
        <v>金</v>
      </c>
      <c r="GR5" s="156" t="str">
        <f ca="1">'旬報(9月)'!$D$37</f>
        <v>土</v>
      </c>
      <c r="GS5" s="168" t="str">
        <f ca="1">'旬報(9月)'!$D$38</f>
        <v>日</v>
      </c>
      <c r="GT5" s="168" t="str">
        <f ca="1">'旬報(9月)'!$D$39</f>
        <v>月</v>
      </c>
      <c r="GU5" s="168" t="str">
        <f ca="1">'旬報(9月)'!$D$40</f>
        <v>火</v>
      </c>
      <c r="GV5" s="156" t="str">
        <f ca="1">'旬報(9月)'!$D$41</f>
        <v>水</v>
      </c>
      <c r="GW5" s="156" t="str">
        <f ca="1">'旬報(9月)'!$D$42</f>
        <v>木</v>
      </c>
      <c r="GX5" s="156" t="str">
        <f ca="1">'旬報(9月)'!$D$43</f>
        <v>金</v>
      </c>
      <c r="GY5" s="156" t="str">
        <f ca="1">'旬報(9月)'!$D$44</f>
        <v>土</v>
      </c>
      <c r="GZ5" s="156" t="str">
        <f ca="1">'旬報(9月)'!$D$45</f>
        <v>日</v>
      </c>
      <c r="HA5" s="156" t="str">
        <f ca="1">'旬報(9月)'!$D$56</f>
        <v>月</v>
      </c>
      <c r="HB5" s="156" t="str">
        <f ca="1">'旬報(9月)'!$D$57</f>
        <v>火</v>
      </c>
      <c r="HC5" s="156" t="str">
        <f ca="1">'旬報(9月)'!$D$58</f>
        <v>水</v>
      </c>
      <c r="HD5" s="156" t="str">
        <f ca="1">'旬報(9月)'!$D$59</f>
        <v>木</v>
      </c>
      <c r="HE5" s="156" t="str">
        <f ca="1">'旬報(9月)'!$D$60</f>
        <v>金</v>
      </c>
      <c r="HF5" s="156" t="str">
        <f ca="1">'旬報(9月)'!$D$61</f>
        <v>土</v>
      </c>
      <c r="HG5" s="156" t="str">
        <f ca="1">'旬報(9月)'!$D$62</f>
        <v>日</v>
      </c>
      <c r="HH5" s="156" t="str">
        <f ca="1">'旬報(9月)'!$D$63</f>
        <v>月</v>
      </c>
      <c r="HI5" s="156" t="str">
        <f ca="1">'旬報(9月)'!$D$64</f>
        <v>火</v>
      </c>
      <c r="HJ5" s="192" t="str">
        <f ca="1">'旬報(9月)'!$D$65</f>
        <v>水</v>
      </c>
      <c r="HK5" s="191" t="str">
        <f ca="1">'旬報(10月)'!$D$16</f>
        <v>木</v>
      </c>
      <c r="HL5" s="156" t="str">
        <f ca="1">'旬報(10月)'!$D$17</f>
        <v>金</v>
      </c>
      <c r="HM5" s="156" t="str">
        <f ca="1">'旬報(10月)'!$D$18</f>
        <v>土</v>
      </c>
      <c r="HN5" s="156" t="str">
        <f ca="1">'旬報(10月)'!$D$19</f>
        <v>日</v>
      </c>
      <c r="HO5" s="156" t="str">
        <f ca="1">'旬報(10月)'!$D$20</f>
        <v>月</v>
      </c>
      <c r="HP5" s="156" t="str">
        <f ca="1">'旬報(10月)'!$D$21</f>
        <v>火</v>
      </c>
      <c r="HQ5" s="156" t="str">
        <f ca="1">'旬報(10月)'!$D$22</f>
        <v>水</v>
      </c>
      <c r="HR5" s="156" t="str">
        <f ca="1">'旬報(10月)'!$D$23</f>
        <v>木</v>
      </c>
      <c r="HS5" s="156" t="str">
        <f ca="1">'旬報(10月)'!$D$24</f>
        <v>金</v>
      </c>
      <c r="HT5" s="156" t="str">
        <f ca="1">'旬報(10月)'!$D$25</f>
        <v>土</v>
      </c>
      <c r="HU5" s="156" t="str">
        <f ca="1">'旬報(10月)'!$D$36</f>
        <v>日</v>
      </c>
      <c r="HV5" s="156" t="str">
        <f ca="1">'旬報(10月)'!$D$37</f>
        <v>月</v>
      </c>
      <c r="HW5" s="156" t="str">
        <f ca="1">'旬報(10月)'!$D$38</f>
        <v>火</v>
      </c>
      <c r="HX5" s="156" t="str">
        <f ca="1">'旬報(10月)'!$D$39</f>
        <v>水</v>
      </c>
      <c r="HY5" s="156" t="str">
        <f ca="1">'旬報(10月)'!$D$40</f>
        <v>木</v>
      </c>
      <c r="HZ5" s="156" t="str">
        <f ca="1">'旬報(10月)'!$D$41</f>
        <v>金</v>
      </c>
      <c r="IA5" s="156" t="str">
        <f ca="1">'旬報(10月)'!$D$42</f>
        <v>土</v>
      </c>
      <c r="IB5" s="156" t="str">
        <f ca="1">'旬報(10月)'!$D$43</f>
        <v>日</v>
      </c>
      <c r="IC5" s="156" t="str">
        <f ca="1">'旬報(10月)'!$D$44</f>
        <v>月</v>
      </c>
      <c r="ID5" s="156" t="str">
        <f ca="1">'旬報(10月)'!$D$45</f>
        <v>火</v>
      </c>
      <c r="IE5" s="156" t="str">
        <f ca="1">'旬報(10月)'!$D$56</f>
        <v>水</v>
      </c>
      <c r="IF5" s="156" t="str">
        <f ca="1">'旬報(10月)'!$D$57</f>
        <v>木</v>
      </c>
      <c r="IG5" s="156" t="str">
        <f ca="1">'旬報(10月)'!$D$58</f>
        <v>金</v>
      </c>
      <c r="IH5" s="156" t="str">
        <f ca="1">'旬報(10月)'!$D$59</f>
        <v>土</v>
      </c>
      <c r="II5" s="156" t="str">
        <f ca="1">'旬報(10月)'!$D$60</f>
        <v>日</v>
      </c>
      <c r="IJ5" s="156" t="str">
        <f ca="1">'旬報(10月)'!$D$61</f>
        <v>月</v>
      </c>
      <c r="IK5" s="156" t="str">
        <f ca="1">'旬報(10月)'!$D$62</f>
        <v>火</v>
      </c>
      <c r="IL5" s="156" t="str">
        <f ca="1">'旬報(10月)'!$D$63</f>
        <v>水</v>
      </c>
      <c r="IM5" s="156" t="str">
        <f ca="1">'旬報(10月)'!$D$64</f>
        <v>木</v>
      </c>
      <c r="IN5" s="156" t="str">
        <f ca="1">'旬報(10月)'!$D$65</f>
        <v>金</v>
      </c>
      <c r="IO5" s="192" t="str">
        <f ca="1">'旬報(10月)'!$D$66</f>
        <v>土</v>
      </c>
      <c r="IP5" s="191" t="str">
        <f ca="1">'旬報(11月)'!$D$16</f>
        <v>日</v>
      </c>
      <c r="IQ5" s="156" t="str">
        <f ca="1">'旬報(11月)'!$D$17</f>
        <v>月</v>
      </c>
      <c r="IR5" s="156" t="str">
        <f ca="1">'旬報(11月)'!$D$18</f>
        <v>火</v>
      </c>
      <c r="IS5" s="156" t="str">
        <f ca="1">'旬報(11月)'!$D$19</f>
        <v>水</v>
      </c>
      <c r="IT5" s="156" t="str">
        <f ca="1">'旬報(11月)'!$D$20</f>
        <v>木</v>
      </c>
      <c r="IU5" s="156" t="str">
        <f ca="1">'旬報(11月)'!$D$21</f>
        <v>金</v>
      </c>
      <c r="IV5" s="156" t="str">
        <f ca="1">'旬報(11月)'!$D$22</f>
        <v>土</v>
      </c>
      <c r="IW5" s="156" t="str">
        <f ca="1">'旬報(11月)'!$D$23</f>
        <v>日</v>
      </c>
      <c r="IX5" s="156" t="str">
        <f ca="1">'旬報(11月)'!$D$24</f>
        <v>月</v>
      </c>
      <c r="IY5" s="156" t="str">
        <f ca="1">'旬報(11月)'!$D$25</f>
        <v>火</v>
      </c>
      <c r="IZ5" s="156" t="str">
        <f ca="1">'旬報(11月)'!$D$36</f>
        <v>水</v>
      </c>
      <c r="JA5" s="156" t="str">
        <f ca="1">'旬報(11月)'!$D$37</f>
        <v>木</v>
      </c>
      <c r="JB5" s="156" t="str">
        <f ca="1">'旬報(11月)'!$D$38</f>
        <v>金</v>
      </c>
      <c r="JC5" s="156" t="str">
        <f ca="1">'旬報(11月)'!$D$39</f>
        <v>土</v>
      </c>
      <c r="JD5" s="156" t="str">
        <f ca="1">'旬報(11月)'!$D$40</f>
        <v>日</v>
      </c>
      <c r="JE5" s="156" t="str">
        <f ca="1">'旬報(11月)'!$D$41</f>
        <v>月</v>
      </c>
      <c r="JF5" s="156" t="str">
        <f ca="1">'旬報(11月)'!$D$42</f>
        <v>火</v>
      </c>
      <c r="JG5" s="156" t="str">
        <f ca="1">'旬報(11月)'!$D$43</f>
        <v>水</v>
      </c>
      <c r="JH5" s="156" t="str">
        <f ca="1">'旬報(11月)'!$D$44</f>
        <v>木</v>
      </c>
      <c r="JI5" s="156" t="str">
        <f ca="1">'旬報(11月)'!$D$45</f>
        <v>金</v>
      </c>
      <c r="JJ5" s="156" t="str">
        <f ca="1">'旬報(11月)'!$D$56</f>
        <v>土</v>
      </c>
      <c r="JK5" s="156" t="str">
        <f ca="1">'旬報(11月)'!$D$57</f>
        <v>日</v>
      </c>
      <c r="JL5" s="156" t="str">
        <f ca="1">'旬報(11月)'!$D$58</f>
        <v>月</v>
      </c>
      <c r="JM5" s="156" t="str">
        <f ca="1">'旬報(11月)'!$D$59</f>
        <v>火</v>
      </c>
      <c r="JN5" s="156" t="str">
        <f ca="1">'旬報(11月)'!$D$60</f>
        <v>水</v>
      </c>
      <c r="JO5" s="156" t="str">
        <f ca="1">'旬報(11月)'!$D$61</f>
        <v>木</v>
      </c>
      <c r="JP5" s="156" t="str">
        <f ca="1">'旬報(11月)'!$D$62</f>
        <v>金</v>
      </c>
      <c r="JQ5" s="156" t="str">
        <f ca="1">'旬報(11月)'!$D$63</f>
        <v>土</v>
      </c>
      <c r="JR5" s="156" t="str">
        <f ca="1">'旬報(11月)'!$D$64</f>
        <v>日</v>
      </c>
      <c r="JS5" s="192" t="str">
        <f ca="1">'旬報(11月)'!$D$65</f>
        <v>月</v>
      </c>
      <c r="JT5" s="191" t="str">
        <f ca="1">'旬報(12月)'!$D$16</f>
        <v>火</v>
      </c>
      <c r="JU5" s="156" t="str">
        <f ca="1">'旬報(12月)'!$D$17</f>
        <v>水</v>
      </c>
      <c r="JV5" s="156" t="str">
        <f ca="1">'旬報(12月)'!$D$18</f>
        <v>木</v>
      </c>
      <c r="JW5" s="156" t="str">
        <f ca="1">'旬報(12月)'!$D$19</f>
        <v>金</v>
      </c>
      <c r="JX5" s="156" t="str">
        <f ca="1">'旬報(12月)'!$D$20</f>
        <v>土</v>
      </c>
      <c r="JY5" s="156" t="str">
        <f ca="1">'旬報(12月)'!$D$21</f>
        <v>日</v>
      </c>
      <c r="JZ5" s="156" t="str">
        <f ca="1">'旬報(12月)'!$D$22</f>
        <v>月</v>
      </c>
      <c r="KA5" s="156" t="str">
        <f ca="1">'旬報(12月)'!$D$23</f>
        <v>火</v>
      </c>
      <c r="KB5" s="156" t="str">
        <f ca="1">'旬報(12月)'!$D$24</f>
        <v>水</v>
      </c>
      <c r="KC5" s="156" t="str">
        <f ca="1">'旬報(12月)'!$D$25</f>
        <v>木</v>
      </c>
      <c r="KD5" s="156" t="str">
        <f ca="1">'旬報(12月)'!$D$36</f>
        <v>金</v>
      </c>
      <c r="KE5" s="156" t="str">
        <f ca="1">'旬報(12月)'!$D$37</f>
        <v>土</v>
      </c>
      <c r="KF5" s="156" t="str">
        <f ca="1">'旬報(12月)'!$D$38</f>
        <v>日</v>
      </c>
      <c r="KG5" s="156" t="str">
        <f ca="1">'旬報(12月)'!$D$39</f>
        <v>月</v>
      </c>
      <c r="KH5" s="156" t="str">
        <f ca="1">'旬報(12月)'!$D$40</f>
        <v>火</v>
      </c>
      <c r="KI5" s="156" t="str">
        <f ca="1">'旬報(12月)'!$D$41</f>
        <v>水</v>
      </c>
      <c r="KJ5" s="156" t="str">
        <f ca="1">'旬報(12月)'!$D$42</f>
        <v>木</v>
      </c>
      <c r="KK5" s="156" t="str">
        <f ca="1">'旬報(12月)'!$D$43</f>
        <v>金</v>
      </c>
      <c r="KL5" s="156" t="str">
        <f ca="1">'旬報(12月)'!$D$44</f>
        <v>土</v>
      </c>
      <c r="KM5" s="156" t="str">
        <f ca="1">'旬報(12月)'!$D$45</f>
        <v>日</v>
      </c>
      <c r="KN5" s="156" t="str">
        <f ca="1">'旬報(12月)'!$D$56</f>
        <v>月</v>
      </c>
      <c r="KO5" s="156" t="str">
        <f ca="1">'旬報(12月)'!$D$57</f>
        <v>火</v>
      </c>
      <c r="KP5" s="156" t="str">
        <f ca="1">'旬報(12月)'!$D$58</f>
        <v>水</v>
      </c>
      <c r="KQ5" s="156" t="str">
        <f ca="1">'旬報(12月)'!$D$59</f>
        <v>木</v>
      </c>
      <c r="KR5" s="156" t="str">
        <f ca="1">'旬報(12月)'!$D$60</f>
        <v>金</v>
      </c>
      <c r="KS5" s="156" t="str">
        <f ca="1">'旬報(12月)'!$D$61</f>
        <v>土</v>
      </c>
      <c r="KT5" s="156" t="str">
        <f ca="1">'旬報(12月)'!$D$62</f>
        <v>日</v>
      </c>
      <c r="KU5" s="158" t="str">
        <f ca="1">'旬報(12月)'!$D$63</f>
        <v>月</v>
      </c>
      <c r="KV5" s="221" t="str">
        <f ca="1">KO5</f>
        <v>火</v>
      </c>
      <c r="KW5" s="222" t="str">
        <f t="shared" ref="KW5:LA5" ca="1" si="7">KP5</f>
        <v>水</v>
      </c>
      <c r="KX5" s="223" t="str">
        <f t="shared" ca="1" si="7"/>
        <v>木</v>
      </c>
      <c r="KY5" s="224" t="str">
        <f t="shared" ca="1" si="7"/>
        <v>金</v>
      </c>
      <c r="KZ5" s="222" t="str">
        <f t="shared" ca="1" si="7"/>
        <v>土</v>
      </c>
      <c r="LA5" s="225" t="str">
        <f t="shared" ca="1" si="7"/>
        <v>日</v>
      </c>
      <c r="LB5" s="212" t="str">
        <f ca="1">'旬報(翌1月)'!$D$19</f>
        <v>月</v>
      </c>
      <c r="LC5" s="158" t="str">
        <f ca="1">'旬報(翌1月)'!$D$20</f>
        <v>火</v>
      </c>
      <c r="LD5" s="158" t="str">
        <f ca="1">'旬報(翌1月)'!$D$21</f>
        <v>水</v>
      </c>
      <c r="LE5" s="158" t="str">
        <f ca="1">'旬報(翌1月)'!$D$22</f>
        <v>木</v>
      </c>
      <c r="LF5" s="158" t="str">
        <f ca="1">'旬報(翌1月)'!$D$23</f>
        <v>金</v>
      </c>
      <c r="LG5" s="158" t="str">
        <f ca="1">'旬報(翌1月)'!$D$24</f>
        <v>土</v>
      </c>
      <c r="LH5" s="158" t="str">
        <f ca="1">'旬報(翌1月)'!$D$25</f>
        <v>日</v>
      </c>
      <c r="LI5" s="158" t="str">
        <f ca="1">'旬報(翌1月)'!$D$36</f>
        <v>月</v>
      </c>
      <c r="LJ5" s="158" t="str">
        <f ca="1">'旬報(翌1月)'!$D$37</f>
        <v>火</v>
      </c>
      <c r="LK5" s="158" t="str">
        <f ca="1">'旬報(翌1月)'!$D$38</f>
        <v>水</v>
      </c>
      <c r="LL5" s="158" t="str">
        <f ca="1">'旬報(翌1月)'!$D$39</f>
        <v>木</v>
      </c>
      <c r="LM5" s="158" t="str">
        <f ca="1">'旬報(翌1月)'!$D$40</f>
        <v>金</v>
      </c>
      <c r="LN5" s="158" t="str">
        <f ca="1">'旬報(翌1月)'!$D$41</f>
        <v>土</v>
      </c>
      <c r="LO5" s="158" t="str">
        <f ca="1">'旬報(翌1月)'!$D$42</f>
        <v>日</v>
      </c>
      <c r="LP5" s="158" t="str">
        <f ca="1">'旬報(翌1月)'!$D$43</f>
        <v>月</v>
      </c>
      <c r="LQ5" s="158" t="str">
        <f ca="1">'旬報(翌1月)'!$D$44</f>
        <v>火</v>
      </c>
      <c r="LR5" s="158" t="str">
        <f ca="1">'旬報(翌1月)'!$D$45</f>
        <v>水</v>
      </c>
      <c r="LS5" s="158" t="str">
        <f ca="1">'旬報(翌1月)'!$D$56</f>
        <v>木</v>
      </c>
      <c r="LT5" s="158" t="str">
        <f ca="1">'旬報(翌1月)'!$D$57</f>
        <v>金</v>
      </c>
      <c r="LU5" s="158" t="str">
        <f ca="1">'旬報(翌1月)'!$D$58</f>
        <v>土</v>
      </c>
      <c r="LV5" s="158" t="str">
        <f ca="1">'旬報(翌1月)'!$D$59</f>
        <v>日</v>
      </c>
      <c r="LW5" s="158" t="str">
        <f ca="1">'旬報(翌1月)'!$D$60</f>
        <v>月</v>
      </c>
      <c r="LX5" s="158" t="str">
        <f ca="1">'旬報(翌1月)'!$D$61</f>
        <v>火</v>
      </c>
      <c r="LY5" s="158" t="str">
        <f ca="1">'旬報(翌1月)'!$D$62</f>
        <v>水</v>
      </c>
      <c r="LZ5" s="158" t="str">
        <f ca="1">'旬報(翌1月)'!$D$63</f>
        <v>木</v>
      </c>
      <c r="MA5" s="158" t="str">
        <f ca="1">IF(OR('旬報(翌1月)'!$D$64="土",'旬報(翌1月)'!$D$64="日"),'旬報(翌1月)'!$D$64,"年")</f>
        <v>年</v>
      </c>
      <c r="MB5" s="158" t="str">
        <f ca="1">'旬報(翌1月)'!$D$65</f>
        <v>土</v>
      </c>
      <c r="MC5" s="192" t="str">
        <f ca="1">'旬報(翌1月)'!$D$66</f>
        <v>日</v>
      </c>
      <c r="MD5" s="191" t="str">
        <f ca="1">'旬報(翌2月)'!$D$16</f>
        <v>月</v>
      </c>
      <c r="ME5" s="156" t="str">
        <f ca="1">'旬報(翌2月)'!$D$17</f>
        <v>火</v>
      </c>
      <c r="MF5" s="156" t="str">
        <f ca="1">'旬報(翌2月)'!$D$18</f>
        <v>水</v>
      </c>
      <c r="MG5" s="156" t="str">
        <f ca="1">'旬報(翌2月)'!$D$19</f>
        <v>木</v>
      </c>
      <c r="MH5" s="156" t="str">
        <f ca="1">'旬報(翌2月)'!$D$20</f>
        <v>金</v>
      </c>
      <c r="MI5" s="156" t="str">
        <f ca="1">'旬報(翌2月)'!$D$21</f>
        <v>土</v>
      </c>
      <c r="MJ5" s="156" t="str">
        <f ca="1">'旬報(翌2月)'!$D$22</f>
        <v>日</v>
      </c>
      <c r="MK5" s="156" t="str">
        <f ca="1">'旬報(翌2月)'!$D$23</f>
        <v>月</v>
      </c>
      <c r="ML5" s="156" t="str">
        <f ca="1">'旬報(翌2月)'!$D$24</f>
        <v>火</v>
      </c>
      <c r="MM5" s="156" t="str">
        <f ca="1">'旬報(翌2月)'!$D$25</f>
        <v>水</v>
      </c>
      <c r="MN5" s="156" t="str">
        <f ca="1">'旬報(翌2月)'!$D$36</f>
        <v>木</v>
      </c>
      <c r="MO5" s="156" t="str">
        <f ca="1">'旬報(翌2月)'!$D$37</f>
        <v>金</v>
      </c>
      <c r="MP5" s="156" t="str">
        <f ca="1">'旬報(翌2月)'!$D$38</f>
        <v>土</v>
      </c>
      <c r="MQ5" s="156" t="str">
        <f ca="1">'旬報(翌2月)'!$D$39</f>
        <v>日</v>
      </c>
      <c r="MR5" s="156" t="str">
        <f ca="1">'旬報(翌2月)'!$D$40</f>
        <v>月</v>
      </c>
      <c r="MS5" s="156" t="str">
        <f ca="1">'旬報(翌2月)'!$D$41</f>
        <v>火</v>
      </c>
      <c r="MT5" s="156" t="str">
        <f ca="1">'旬報(翌2月)'!$D$42</f>
        <v>水</v>
      </c>
      <c r="MU5" s="156" t="str">
        <f ca="1">'旬報(翌2月)'!$D$43</f>
        <v>木</v>
      </c>
      <c r="MV5" s="156" t="str">
        <f ca="1">'旬報(翌2月)'!$D$44</f>
        <v>金</v>
      </c>
      <c r="MW5" s="156" t="str">
        <f ca="1">'旬報(翌2月)'!$D$45</f>
        <v>土</v>
      </c>
      <c r="MX5" s="156" t="str">
        <f ca="1">'旬報(翌2月)'!$D$56</f>
        <v>日</v>
      </c>
      <c r="MY5" s="156" t="str">
        <f ca="1">'旬報(翌2月)'!$D$57</f>
        <v>月</v>
      </c>
      <c r="MZ5" s="156" t="str">
        <f ca="1">'旬報(翌2月)'!$D$58</f>
        <v>火</v>
      </c>
      <c r="NA5" s="156" t="str">
        <f ca="1">'旬報(翌2月)'!$D$59</f>
        <v>水</v>
      </c>
      <c r="NB5" s="156" t="str">
        <f ca="1">'旬報(翌2月)'!$D$60</f>
        <v>木</v>
      </c>
      <c r="NC5" s="156" t="str">
        <f ca="1">'旬報(翌2月)'!$D$61</f>
        <v>金</v>
      </c>
      <c r="ND5" s="156" t="str">
        <f ca="1">'旬報(翌2月)'!$D$62</f>
        <v>土</v>
      </c>
      <c r="NE5" s="156" t="str">
        <f ca="1">'旬報(翌2月)'!$D$63</f>
        <v>日</v>
      </c>
      <c r="NF5" s="192" t="str">
        <f ca="1">'旬報(翌2月)'!$D$64</f>
        <v/>
      </c>
      <c r="NG5" s="191" t="str">
        <f ca="1">'旬報(翌3月)'!$D$16</f>
        <v>月</v>
      </c>
      <c r="NH5" s="156" t="str">
        <f ca="1">'旬報(翌3月)'!$D$17</f>
        <v>火</v>
      </c>
      <c r="NI5" s="156" t="str">
        <f ca="1">'旬報(翌3月)'!$D$18</f>
        <v>水</v>
      </c>
      <c r="NJ5" s="156" t="str">
        <f ca="1">'旬報(翌3月)'!$D$19</f>
        <v>木</v>
      </c>
      <c r="NK5" s="156" t="str">
        <f ca="1">'旬報(翌3月)'!$D$20</f>
        <v>金</v>
      </c>
      <c r="NL5" s="156" t="str">
        <f ca="1">'旬報(翌3月)'!$D$21</f>
        <v>土</v>
      </c>
      <c r="NM5" s="156" t="str">
        <f ca="1">'旬報(翌3月)'!$D$22</f>
        <v>日</v>
      </c>
      <c r="NN5" s="156" t="str">
        <f ca="1">'旬報(翌3月)'!$D$23</f>
        <v>月</v>
      </c>
      <c r="NO5" s="156" t="str">
        <f ca="1">'旬報(翌3月)'!$D$24</f>
        <v>火</v>
      </c>
      <c r="NP5" s="156" t="str">
        <f ca="1">'旬報(翌3月)'!$D$25</f>
        <v>水</v>
      </c>
      <c r="NQ5" s="156" t="str">
        <f ca="1">'旬報(翌3月)'!$D$36</f>
        <v>木</v>
      </c>
      <c r="NR5" s="156" t="str">
        <f ca="1">'旬報(翌3月)'!$D$37</f>
        <v>金</v>
      </c>
      <c r="NS5" s="156" t="str">
        <f ca="1">'旬報(翌3月)'!$D$38</f>
        <v>土</v>
      </c>
      <c r="NT5" s="156" t="str">
        <f ca="1">'旬報(翌3月)'!$D$39</f>
        <v>日</v>
      </c>
      <c r="NU5" s="156" t="str">
        <f ca="1">'旬報(翌3月)'!$D$40</f>
        <v>月</v>
      </c>
      <c r="NV5" s="156" t="str">
        <f ca="1">'旬報(翌3月)'!$D$41</f>
        <v>火</v>
      </c>
      <c r="NW5" s="156" t="str">
        <f ca="1">'旬報(翌3月)'!$D$42</f>
        <v>水</v>
      </c>
      <c r="NX5" s="156" t="str">
        <f ca="1">'旬報(翌3月)'!$D$43</f>
        <v>木</v>
      </c>
      <c r="NY5" s="156" t="str">
        <f ca="1">'旬報(翌3月)'!$D$44</f>
        <v>金</v>
      </c>
      <c r="NZ5" s="156" t="str">
        <f ca="1">'旬報(翌3月)'!$D$45</f>
        <v>土</v>
      </c>
      <c r="OA5" s="156" t="str">
        <f ca="1">'旬報(翌3月)'!$D$56</f>
        <v>日</v>
      </c>
      <c r="OB5" s="156" t="str">
        <f ca="1">'旬報(翌3月)'!$D$57</f>
        <v>月</v>
      </c>
      <c r="OC5" s="156" t="str">
        <f ca="1">'旬報(翌3月)'!$D$58</f>
        <v>火</v>
      </c>
      <c r="OD5" s="156" t="str">
        <f ca="1">'旬報(翌3月)'!$D$59</f>
        <v>水</v>
      </c>
      <c r="OE5" s="156" t="str">
        <f ca="1">'旬報(翌3月)'!$D$60</f>
        <v>木</v>
      </c>
      <c r="OF5" s="156" t="str">
        <f ca="1">'旬報(翌3月)'!$D$61</f>
        <v>金</v>
      </c>
      <c r="OG5" s="156" t="str">
        <f ca="1">'旬報(翌3月)'!$D$62</f>
        <v>土</v>
      </c>
      <c r="OH5" s="156" t="str">
        <f ca="1">'旬報(翌3月)'!$D$63</f>
        <v>日</v>
      </c>
      <c r="OI5" s="156" t="str">
        <f ca="1">'旬報(翌3月)'!$D$64</f>
        <v>月</v>
      </c>
      <c r="OJ5" s="156" t="str">
        <f ca="1">'旬報(翌3月)'!$D$65</f>
        <v>火</v>
      </c>
      <c r="OK5" s="192" t="str">
        <f ca="1">'旬報(翌3月)'!$D$66</f>
        <v>水</v>
      </c>
    </row>
    <row r="6" spans="2:404" ht="13.5" customHeight="1">
      <c r="B6" s="195" t="s">
        <v>9</v>
      </c>
      <c r="C6" s="135"/>
      <c r="D6" s="196"/>
      <c r="E6" s="185">
        <f>'実績調書【通常版】 '!G7</f>
        <v>0</v>
      </c>
      <c r="F6" s="138">
        <f>'実績調書【通常版】 '!H7</f>
        <v>0</v>
      </c>
      <c r="G6" s="138">
        <f>'実績調書【通常版】 '!I7</f>
        <v>0</v>
      </c>
      <c r="H6" s="138">
        <f>'実績調書【通常版】 '!J7</f>
        <v>0</v>
      </c>
      <c r="I6" s="138">
        <f>'実績調書【通常版】 '!K7</f>
        <v>0</v>
      </c>
      <c r="J6" s="138">
        <f>'実績調書【通常版】 '!L7</f>
        <v>0</v>
      </c>
      <c r="K6" s="138">
        <f>'実績調書【通常版】 '!M7</f>
        <v>0</v>
      </c>
      <c r="L6" s="138">
        <f>'実績調書【通常版】 '!N7</f>
        <v>0</v>
      </c>
      <c r="M6" s="138">
        <f>'実績調書【通常版】 '!O7</f>
        <v>0</v>
      </c>
      <c r="N6" s="138">
        <f>'実績調書【通常版】 '!P7</f>
        <v>0</v>
      </c>
      <c r="O6" s="138">
        <f>'実績調書【通常版】 '!Q7</f>
        <v>0</v>
      </c>
      <c r="P6" s="138">
        <f>'実績調書【通常版】 '!R7</f>
        <v>0</v>
      </c>
      <c r="Q6" s="138">
        <f>'実績調書【通常版】 '!S7</f>
        <v>0</v>
      </c>
      <c r="R6" s="138">
        <f>'実績調書【通常版】 '!T7</f>
        <v>0</v>
      </c>
      <c r="S6" s="138">
        <f>'実績調書【通常版】 '!U7</f>
        <v>0</v>
      </c>
      <c r="T6" s="138">
        <f>'実績調書【通常版】 '!V7</f>
        <v>0</v>
      </c>
      <c r="U6" s="138">
        <f>'実績調書【通常版】 '!W7</f>
        <v>0</v>
      </c>
      <c r="V6" s="138">
        <f>'実績調書【通常版】 '!X7</f>
        <v>0</v>
      </c>
      <c r="W6" s="138">
        <f>'実績調書【通常版】 '!Y7</f>
        <v>0</v>
      </c>
      <c r="X6" s="138">
        <f>'実績調書【通常版】 '!Z7</f>
        <v>0</v>
      </c>
      <c r="Y6" s="138">
        <f>'実績調書【通常版】 '!AA7</f>
        <v>0</v>
      </c>
      <c r="Z6" s="138">
        <f>'実績調書【通常版】 '!AB7</f>
        <v>0</v>
      </c>
      <c r="AA6" s="138">
        <f>'実績調書【通常版】 '!AC7</f>
        <v>0</v>
      </c>
      <c r="AB6" s="138">
        <f>'実績調書【通常版】 '!AD7</f>
        <v>0</v>
      </c>
      <c r="AC6" s="138">
        <f>'実績調書【通常版】 '!AE7</f>
        <v>0</v>
      </c>
      <c r="AD6" s="138">
        <f>'実績調書【通常版】 '!AF7</f>
        <v>0</v>
      </c>
      <c r="AE6" s="138">
        <f>'実績調書【通常版】 '!AG7</f>
        <v>0</v>
      </c>
      <c r="AF6" s="138">
        <f>'実績調書【通常版】 '!AH7</f>
        <v>0</v>
      </c>
      <c r="AG6" s="138">
        <f>'実績調書【通常版】 '!AI7</f>
        <v>0</v>
      </c>
      <c r="AH6" s="138">
        <f>'実績調書【通常版】 '!AJ7</f>
        <v>0</v>
      </c>
      <c r="AI6" s="186">
        <f>'実績調書【通常版】 '!AK7</f>
        <v>0</v>
      </c>
      <c r="AJ6" s="185">
        <f>'実績調書【通常版】 '!G11</f>
        <v>0</v>
      </c>
      <c r="AK6" s="138">
        <f>'実績調書【通常版】 '!H11</f>
        <v>0</v>
      </c>
      <c r="AL6" s="138">
        <f>'実績調書【通常版】 '!I11</f>
        <v>0</v>
      </c>
      <c r="AM6" s="138">
        <f>'実績調書【通常版】 '!J11</f>
        <v>0</v>
      </c>
      <c r="AN6" s="138">
        <f>'実績調書【通常版】 '!K11</f>
        <v>0</v>
      </c>
      <c r="AO6" s="138">
        <f>'実績調書【通常版】 '!L11</f>
        <v>0</v>
      </c>
      <c r="AP6" s="138">
        <f>'実績調書【通常版】 '!M11</f>
        <v>0</v>
      </c>
      <c r="AQ6" s="138">
        <f>'実績調書【通常版】 '!N11</f>
        <v>0</v>
      </c>
      <c r="AR6" s="138">
        <f>'実績調書【通常版】 '!O11</f>
        <v>0</v>
      </c>
      <c r="AS6" s="138">
        <f>'実績調書【通常版】 '!P11</f>
        <v>0</v>
      </c>
      <c r="AT6" s="138">
        <f>'実績調書【通常版】 '!Q11</f>
        <v>0</v>
      </c>
      <c r="AU6" s="138">
        <f>'実績調書【通常版】 '!R11</f>
        <v>0</v>
      </c>
      <c r="AV6" s="138">
        <f>'実績調書【通常版】 '!S11</f>
        <v>0</v>
      </c>
      <c r="AW6" s="138">
        <f>'実績調書【通常版】 '!T11</f>
        <v>0</v>
      </c>
      <c r="AX6" s="138">
        <f>'実績調書【通常版】 '!U11</f>
        <v>0</v>
      </c>
      <c r="AY6" s="138">
        <f>'実績調書【通常版】 '!V11</f>
        <v>0</v>
      </c>
      <c r="AZ6" s="138">
        <f>'実績調書【通常版】 '!W11</f>
        <v>0</v>
      </c>
      <c r="BA6" s="138">
        <f>'実績調書【通常版】 '!X11</f>
        <v>0</v>
      </c>
      <c r="BB6" s="138">
        <f>'実績調書【通常版】 '!Y11</f>
        <v>0</v>
      </c>
      <c r="BC6" s="138">
        <f>'実績調書【通常版】 '!Z11</f>
        <v>0</v>
      </c>
      <c r="BD6" s="138">
        <f>'実績調書【通常版】 '!AA11</f>
        <v>0</v>
      </c>
      <c r="BE6" s="138">
        <f>'実績調書【通常版】 '!AB11</f>
        <v>0</v>
      </c>
      <c r="BF6" s="138">
        <f>'実績調書【通常版】 '!AC11</f>
        <v>0</v>
      </c>
      <c r="BG6" s="138">
        <f>'実績調書【通常版】 '!AD11</f>
        <v>0</v>
      </c>
      <c r="BH6" s="138">
        <f>'実績調書【通常版】 '!AE11</f>
        <v>0</v>
      </c>
      <c r="BI6" s="138">
        <f>'実績調書【通常版】 '!AF11</f>
        <v>0</v>
      </c>
      <c r="BJ6" s="138">
        <f>'実績調書【通常版】 '!AG11</f>
        <v>0</v>
      </c>
      <c r="BK6" s="138">
        <f>'実績調書【通常版】 '!AH11</f>
        <v>0</v>
      </c>
      <c r="BL6" s="138">
        <f>'実績調書【通常版】 '!AI11</f>
        <v>0</v>
      </c>
      <c r="BM6" s="186">
        <f>'実績調書【通常版】 '!AJ11</f>
        <v>0</v>
      </c>
      <c r="BN6" s="185">
        <f>'実績調書【通常版】 '!G15</f>
        <v>0</v>
      </c>
      <c r="BO6" s="138">
        <f>'実績調書【通常版】 '!H15</f>
        <v>0</v>
      </c>
      <c r="BP6" s="138">
        <f>'実績調書【通常版】 '!I15</f>
        <v>0</v>
      </c>
      <c r="BQ6" s="138">
        <f>'実績調書【通常版】 '!J15</f>
        <v>0</v>
      </c>
      <c r="BR6" s="138">
        <f>'実績調書【通常版】 '!K15</f>
        <v>0</v>
      </c>
      <c r="BS6" s="138">
        <f>'実績調書【通常版】 '!L15</f>
        <v>0</v>
      </c>
      <c r="BT6" s="138">
        <f>'実績調書【通常版】 '!M15</f>
        <v>0</v>
      </c>
      <c r="BU6" s="138">
        <f>'実績調書【通常版】 '!N15</f>
        <v>0</v>
      </c>
      <c r="BV6" s="138">
        <f>'実績調書【通常版】 '!O15</f>
        <v>0</v>
      </c>
      <c r="BW6" s="138">
        <f>'実績調書【通常版】 '!P15</f>
        <v>0</v>
      </c>
      <c r="BX6" s="138">
        <f>'実績調書【通常版】 '!Q15</f>
        <v>0</v>
      </c>
      <c r="BY6" s="138">
        <f>'実績調書【通常版】 '!R15</f>
        <v>0</v>
      </c>
      <c r="BZ6" s="138">
        <f>'実績調書【通常版】 '!S15</f>
        <v>0</v>
      </c>
      <c r="CA6" s="138">
        <f>'実績調書【通常版】 '!T15</f>
        <v>0</v>
      </c>
      <c r="CB6" s="138">
        <f>'実績調書【通常版】 '!U15</f>
        <v>0</v>
      </c>
      <c r="CC6" s="138">
        <f>'実績調書【通常版】 '!V15</f>
        <v>0</v>
      </c>
      <c r="CD6" s="138">
        <f>'実績調書【通常版】 '!W15</f>
        <v>0</v>
      </c>
      <c r="CE6" s="138">
        <f>'実績調書【通常版】 '!X15</f>
        <v>0</v>
      </c>
      <c r="CF6" s="138">
        <f>'実績調書【通常版】 '!Y15</f>
        <v>0</v>
      </c>
      <c r="CG6" s="138">
        <f>'実績調書【通常版】 '!Z15</f>
        <v>0</v>
      </c>
      <c r="CH6" s="138">
        <f>'実績調書【通常版】 '!AA15</f>
        <v>0</v>
      </c>
      <c r="CI6" s="138">
        <f>'実績調書【通常版】 '!AB15</f>
        <v>0</v>
      </c>
      <c r="CJ6" s="138">
        <f>'実績調書【通常版】 '!AC15</f>
        <v>0</v>
      </c>
      <c r="CK6" s="138">
        <f>'実績調書【通常版】 '!AD15</f>
        <v>0</v>
      </c>
      <c r="CL6" s="138">
        <f>'実績調書【通常版】 '!AE15</f>
        <v>0</v>
      </c>
      <c r="CM6" s="138">
        <f>'実績調書【通常版】 '!AF15</f>
        <v>0</v>
      </c>
      <c r="CN6" s="138">
        <f>'実績調書【通常版】 '!AG15</f>
        <v>0</v>
      </c>
      <c r="CO6" s="138">
        <f>'実績調書【通常版】 '!AH15</f>
        <v>0</v>
      </c>
      <c r="CP6" s="138">
        <f>'実績調書【通常版】 '!AI15</f>
        <v>0</v>
      </c>
      <c r="CQ6" s="138">
        <f>'実績調書【通常版】 '!AJ15</f>
        <v>0</v>
      </c>
      <c r="CR6" s="186">
        <f>'実績調書【通常版】 '!AK15</f>
        <v>0</v>
      </c>
      <c r="CS6" s="185">
        <f>'実績調書【通常版】 '!G19</f>
        <v>0</v>
      </c>
      <c r="CT6" s="138">
        <f>'実績調書【通常版】 '!H19</f>
        <v>0</v>
      </c>
      <c r="CU6" s="138">
        <f>'実績調書【通常版】 '!I19</f>
        <v>0</v>
      </c>
      <c r="CV6" s="138">
        <f>'実績調書【通常版】 '!J19</f>
        <v>0</v>
      </c>
      <c r="CW6" s="138">
        <f>'実績調書【通常版】 '!K19</f>
        <v>0</v>
      </c>
      <c r="CX6" s="138">
        <f>'実績調書【通常版】 '!L19</f>
        <v>0</v>
      </c>
      <c r="CY6" s="138">
        <f>'実績調書【通常版】 '!M19</f>
        <v>0</v>
      </c>
      <c r="CZ6" s="138">
        <f>'実績調書【通常版】 '!N19</f>
        <v>0</v>
      </c>
      <c r="DA6" s="138">
        <f>'実績調書【通常版】 '!O19</f>
        <v>0</v>
      </c>
      <c r="DB6" s="138">
        <f>'実績調書【通常版】 '!P19</f>
        <v>0</v>
      </c>
      <c r="DC6" s="138">
        <f>'実績調書【通常版】 '!Q19</f>
        <v>0</v>
      </c>
      <c r="DD6" s="138">
        <f>'実績調書【通常版】 '!R19</f>
        <v>0</v>
      </c>
      <c r="DE6" s="138">
        <f>'実績調書【通常版】 '!S19</f>
        <v>0</v>
      </c>
      <c r="DF6" s="138">
        <f>'実績調書【通常版】 '!T19</f>
        <v>0</v>
      </c>
      <c r="DG6" s="138">
        <f>'実績調書【通常版】 '!U19</f>
        <v>0</v>
      </c>
      <c r="DH6" s="138">
        <f>'実績調書【通常版】 '!V19</f>
        <v>0</v>
      </c>
      <c r="DI6" s="138">
        <f>'実績調書【通常版】 '!W19</f>
        <v>0</v>
      </c>
      <c r="DJ6" s="138">
        <f>'実績調書【通常版】 '!X19</f>
        <v>0</v>
      </c>
      <c r="DK6" s="138">
        <f>'実績調書【通常版】 '!Y19</f>
        <v>0</v>
      </c>
      <c r="DL6" s="138">
        <f>'実績調書【通常版】 '!Z19</f>
        <v>0</v>
      </c>
      <c r="DM6" s="138">
        <f>'実績調書【通常版】 '!AA19</f>
        <v>0</v>
      </c>
      <c r="DN6" s="138">
        <f>'実績調書【通常版】 '!AB19</f>
        <v>0</v>
      </c>
      <c r="DO6" s="138">
        <f>'実績調書【通常版】 '!AC19</f>
        <v>0</v>
      </c>
      <c r="DP6" s="138">
        <f>'実績調書【通常版】 '!AD19</f>
        <v>0</v>
      </c>
      <c r="DQ6" s="138">
        <f>'実績調書【通常版】 '!AE19</f>
        <v>0</v>
      </c>
      <c r="DR6" s="138">
        <f>'実績調書【通常版】 '!AF19</f>
        <v>0</v>
      </c>
      <c r="DS6" s="138">
        <f>'実績調書【通常版】 '!AG19</f>
        <v>0</v>
      </c>
      <c r="DT6" s="138">
        <f>'実績調書【通常版】 '!AH19</f>
        <v>0</v>
      </c>
      <c r="DU6" s="138">
        <f>'実績調書【通常版】 '!AI19</f>
        <v>0</v>
      </c>
      <c r="DV6" s="186">
        <f>'実績調書【通常版】 '!AJ19</f>
        <v>0</v>
      </c>
      <c r="DW6" s="185">
        <f>'実績調書【通常版】 '!G23</f>
        <v>0</v>
      </c>
      <c r="DX6" s="138">
        <f>'実績調書【通常版】 '!H23</f>
        <v>0</v>
      </c>
      <c r="DY6" s="138">
        <f>'実績調書【通常版】 '!I23</f>
        <v>0</v>
      </c>
      <c r="DZ6" s="138">
        <f>'実績調書【通常版】 '!J23</f>
        <v>0</v>
      </c>
      <c r="EA6" s="138">
        <f>'実績調書【通常版】 '!K23</f>
        <v>0</v>
      </c>
      <c r="EB6" s="138">
        <f>'実績調書【通常版】 '!L23</f>
        <v>0</v>
      </c>
      <c r="EC6" s="138">
        <f>'実績調書【通常版】 '!M23</f>
        <v>0</v>
      </c>
      <c r="ED6" s="138">
        <f>'実績調書【通常版】 '!N23</f>
        <v>0</v>
      </c>
      <c r="EE6" s="138">
        <f>'実績調書【通常版】 '!O23</f>
        <v>0</v>
      </c>
      <c r="EF6" s="138">
        <f>'実績調書【通常版】 '!P23</f>
        <v>0</v>
      </c>
      <c r="EG6" s="138">
        <f>'実績調書【通常版】 '!Q23</f>
        <v>0</v>
      </c>
      <c r="EH6" s="138">
        <f>'実績調書【通常版】 '!R23</f>
        <v>0</v>
      </c>
      <c r="EI6" s="138">
        <f>'実績調書【通常版】 '!S23</f>
        <v>0</v>
      </c>
      <c r="EJ6" s="138">
        <f>'実績調書【通常版】 '!T23</f>
        <v>0</v>
      </c>
      <c r="EK6" s="138">
        <f>'実績調書【通常版】 '!U23</f>
        <v>0</v>
      </c>
      <c r="EL6" s="138">
        <f>'実績調書【通常版】 '!V23</f>
        <v>0</v>
      </c>
      <c r="EM6" s="138">
        <f>'実績調書【通常版】 '!W23</f>
        <v>0</v>
      </c>
      <c r="EN6" s="138">
        <f>'実績調書【通常版】 '!X23</f>
        <v>0</v>
      </c>
      <c r="EO6" s="138">
        <f>'実績調書【通常版】 '!Y23</f>
        <v>0</v>
      </c>
      <c r="EP6" s="138">
        <f>'実績調書【通常版】 '!Z23</f>
        <v>0</v>
      </c>
      <c r="EQ6" s="138">
        <f>'実績調書【通常版】 '!AA23</f>
        <v>0</v>
      </c>
      <c r="ER6" s="138">
        <f>'実績調書【通常版】 '!AB23</f>
        <v>0</v>
      </c>
      <c r="ES6" s="138">
        <f>'実績調書【通常版】 '!AC23</f>
        <v>0</v>
      </c>
      <c r="ET6" s="138">
        <f>'実績調書【通常版】 '!AD23</f>
        <v>0</v>
      </c>
      <c r="EU6" s="138">
        <f>'実績調書【通常版】 '!AE23</f>
        <v>0</v>
      </c>
      <c r="EV6" s="138">
        <f>'実績調書【通常版】 '!AF23</f>
        <v>0</v>
      </c>
      <c r="EW6" s="138">
        <f>'実績調書【通常版】 '!AG23</f>
        <v>0</v>
      </c>
      <c r="EX6" s="138">
        <f>'実績調書【通常版】 '!AH23</f>
        <v>0</v>
      </c>
      <c r="EY6" s="138">
        <f>'実績調書【通常版】 '!AI23</f>
        <v>0</v>
      </c>
      <c r="EZ6" s="138">
        <f>'実績調書【通常版】 '!AJ23</f>
        <v>0</v>
      </c>
      <c r="FA6" s="186">
        <f>'実績調書【通常版】 '!AK23</f>
        <v>0</v>
      </c>
      <c r="FB6" s="185">
        <f ca="1">IF('実績調書【通常版】 '!G26="夏",0,'実績調書【通常版】 '!G27)</f>
        <v>0</v>
      </c>
      <c r="FC6" s="138">
        <f ca="1">IF('実績調書【通常版】 '!H26="夏",0,'実績調書【通常版】 '!H27)</f>
        <v>0</v>
      </c>
      <c r="FD6" s="138">
        <f ca="1">IF('実績調書【通常版】 '!I26="夏",0,'実績調書【通常版】 '!I27)</f>
        <v>0</v>
      </c>
      <c r="FE6" s="138">
        <f ca="1">IF('実績調書【通常版】 '!J26="夏",0,'実績調書【通常版】 '!J27)</f>
        <v>0</v>
      </c>
      <c r="FF6" s="138">
        <f ca="1">IF('実績調書【通常版】 '!K26="夏",0,'実績調書【通常版】 '!K27)</f>
        <v>0</v>
      </c>
      <c r="FG6" s="138">
        <f ca="1">IF('実績調書【通常版】 '!L26="夏",0,'実績調書【通常版】 '!L27)</f>
        <v>0</v>
      </c>
      <c r="FH6" s="138">
        <f ca="1">IF('実績調書【通常版】 '!M26="夏",0,'実績調書【通常版】 '!M27)</f>
        <v>0</v>
      </c>
      <c r="FI6" s="138">
        <f ca="1">IF('実績調書【通常版】 '!N26="夏",0,'実績調書【通常版】 '!N27)</f>
        <v>0</v>
      </c>
      <c r="FJ6" s="138">
        <f ca="1">IF('実績調書【通常版】 '!O26="夏",0,'実績調書【通常版】 '!O27)</f>
        <v>0</v>
      </c>
      <c r="FK6" s="138">
        <f ca="1">IF('実績調書【通常版】 '!P26="夏",0,'実績調書【通常版】 '!P27)</f>
        <v>0</v>
      </c>
      <c r="FL6" s="138">
        <f ca="1">IF('実績調書【通常版】 '!Q26="夏",0,'実績調書【通常版】 '!Q27)</f>
        <v>0</v>
      </c>
      <c r="FM6" s="205">
        <f ca="1">IF('実績調書【通常版】 '!R26="夏",0,'実績調書【通常版】 '!R27)</f>
        <v>0</v>
      </c>
      <c r="FN6" s="206">
        <f>IF('実績調書【通常版】 '!S26="夏",0,'実績調書【通常版】 '!S27)</f>
        <v>0</v>
      </c>
      <c r="FO6" s="138">
        <f>IF('実績調書【通常版】 '!T26="夏",0,'実績調書【通常版】 '!T27)</f>
        <v>0</v>
      </c>
      <c r="FP6" s="207">
        <f>IF('実績調書【通常版】 '!U26="夏",0,'実績調書【通常版】 '!U27)</f>
        <v>0</v>
      </c>
      <c r="FQ6" s="137">
        <f ca="1">IF('実績調書【通常版】 '!V26="夏",0,'実績調書【通常版】 '!V27)</f>
        <v>0</v>
      </c>
      <c r="FR6" s="138">
        <f ca="1">IF('実績調書【通常版】 '!W26="夏",0,'実績調書【通常版】 '!W27)</f>
        <v>0</v>
      </c>
      <c r="FS6" s="138">
        <f ca="1">IF('実績調書【通常版】 '!X26="夏",0,'実績調書【通常版】 '!X27)</f>
        <v>0</v>
      </c>
      <c r="FT6" s="138">
        <f ca="1">IF('実績調書【通常版】 '!Y26="夏",0,'実績調書【通常版】 '!Y27)</f>
        <v>0</v>
      </c>
      <c r="FU6" s="138">
        <f ca="1">IF('実績調書【通常版】 '!Z26="夏",0,'実績調書【通常版】 '!Z27)</f>
        <v>0</v>
      </c>
      <c r="FV6" s="138">
        <f ca="1">IF('実績調書【通常版】 '!AA26="夏",0,'実績調書【通常版】 '!AA27)</f>
        <v>0</v>
      </c>
      <c r="FW6" s="138">
        <f ca="1">IF('実績調書【通常版】 '!AB26="夏",0,'実績調書【通常版】 '!AB27)</f>
        <v>0</v>
      </c>
      <c r="FX6" s="138">
        <f ca="1">IF('実績調書【通常版】 '!AC26="夏",0,'実績調書【通常版】 '!AC27)</f>
        <v>0</v>
      </c>
      <c r="FY6" s="138">
        <f ca="1">IF('実績調書【通常版】 '!AD26="夏",0,'実績調書【通常版】 '!AD27)</f>
        <v>0</v>
      </c>
      <c r="FZ6" s="138">
        <f ca="1">IF('実績調書【通常版】 '!AE26="夏",0,'実績調書【通常版】 '!AE27)</f>
        <v>0</v>
      </c>
      <c r="GA6" s="138">
        <f ca="1">IF('実績調書【通常版】 '!AF26="夏",0,'実績調書【通常版】 '!AF27)</f>
        <v>0</v>
      </c>
      <c r="GB6" s="138">
        <f ca="1">IF('実績調書【通常版】 '!AG26="夏",0,'実績調書【通常版】 '!AG27)</f>
        <v>0</v>
      </c>
      <c r="GC6" s="138">
        <f ca="1">IF('実績調書【通常版】 '!AH26="夏",0,'実績調書【通常版】 '!AH27)</f>
        <v>0</v>
      </c>
      <c r="GD6" s="138">
        <f ca="1">IF('実績調書【通常版】 '!AI26="夏",0,'実績調書【通常版】 '!AI27)</f>
        <v>0</v>
      </c>
      <c r="GE6" s="138">
        <f ca="1">IF('実績調書【通常版】 '!AJ26="夏",0,'実績調書【通常版】 '!AJ27)</f>
        <v>0</v>
      </c>
      <c r="GF6" s="186">
        <f ca="1">IF('実績調書【通常版】 '!AK26="夏",0,'実績調書【通常版】 '!AK27)</f>
        <v>0</v>
      </c>
      <c r="GG6" s="185">
        <f>'実績調書【通常版】 '!G31</f>
        <v>0</v>
      </c>
      <c r="GH6" s="138">
        <f>'実績調書【通常版】 '!H31</f>
        <v>0</v>
      </c>
      <c r="GI6" s="138">
        <f>'実績調書【通常版】 '!I31</f>
        <v>0</v>
      </c>
      <c r="GJ6" s="138">
        <f>'実績調書【通常版】 '!J31</f>
        <v>0</v>
      </c>
      <c r="GK6" s="138">
        <f>'実績調書【通常版】 '!K31</f>
        <v>0</v>
      </c>
      <c r="GL6" s="138">
        <f>'実績調書【通常版】 '!L31</f>
        <v>0</v>
      </c>
      <c r="GM6" s="138">
        <f>'実績調書【通常版】 '!M31</f>
        <v>0</v>
      </c>
      <c r="GN6" s="138">
        <f>'実績調書【通常版】 '!N31</f>
        <v>0</v>
      </c>
      <c r="GO6" s="138">
        <f>'実績調書【通常版】 '!O31</f>
        <v>0</v>
      </c>
      <c r="GP6" s="138">
        <f>'実績調書【通常版】 '!P31</f>
        <v>0</v>
      </c>
      <c r="GQ6" s="138">
        <f>'実績調書【通常版】 '!Q31</f>
        <v>0</v>
      </c>
      <c r="GR6" s="138">
        <f>'実績調書【通常版】 '!R31</f>
        <v>0</v>
      </c>
      <c r="GS6" s="138">
        <f>'実績調書【通常版】 '!S31</f>
        <v>0</v>
      </c>
      <c r="GT6" s="138">
        <f>'実績調書【通常版】 '!T31</f>
        <v>0</v>
      </c>
      <c r="GU6" s="138">
        <f>'実績調書【通常版】 '!U31</f>
        <v>0</v>
      </c>
      <c r="GV6" s="138">
        <f>'実績調書【通常版】 '!V31</f>
        <v>0</v>
      </c>
      <c r="GW6" s="138">
        <f>'実績調書【通常版】 '!W31</f>
        <v>0</v>
      </c>
      <c r="GX6" s="138">
        <f>'実績調書【通常版】 '!X31</f>
        <v>0</v>
      </c>
      <c r="GY6" s="138">
        <f>'実績調書【通常版】 '!Y31</f>
        <v>0</v>
      </c>
      <c r="GZ6" s="138">
        <f>'実績調書【通常版】 '!Z31</f>
        <v>0</v>
      </c>
      <c r="HA6" s="138">
        <f>'実績調書【通常版】 '!AA31</f>
        <v>0</v>
      </c>
      <c r="HB6" s="138">
        <f>'実績調書【通常版】 '!AB31</f>
        <v>0</v>
      </c>
      <c r="HC6" s="138">
        <f>'実績調書【通常版】 '!AC31</f>
        <v>0</v>
      </c>
      <c r="HD6" s="138">
        <f>'実績調書【通常版】 '!AD31</f>
        <v>0</v>
      </c>
      <c r="HE6" s="138">
        <f>'実績調書【通常版】 '!AE31</f>
        <v>0</v>
      </c>
      <c r="HF6" s="138">
        <f>'実績調書【通常版】 '!AF31</f>
        <v>0</v>
      </c>
      <c r="HG6" s="138">
        <f>'実績調書【通常版】 '!AG31</f>
        <v>0</v>
      </c>
      <c r="HH6" s="138">
        <f>'実績調書【通常版】 '!AH31</f>
        <v>0</v>
      </c>
      <c r="HI6" s="138">
        <f>'実績調書【通常版】 '!AI31</f>
        <v>0</v>
      </c>
      <c r="HJ6" s="186">
        <f>'実績調書【通常版】 '!AJ31</f>
        <v>0</v>
      </c>
      <c r="HK6" s="185">
        <f>'実績調書【通常版】 '!G35</f>
        <v>0</v>
      </c>
      <c r="HL6" s="138">
        <f>'実績調書【通常版】 '!H35</f>
        <v>0</v>
      </c>
      <c r="HM6" s="138">
        <f>'実績調書【通常版】 '!I35</f>
        <v>0</v>
      </c>
      <c r="HN6" s="138">
        <f>'実績調書【通常版】 '!J35</f>
        <v>0</v>
      </c>
      <c r="HO6" s="138">
        <f>'実績調書【通常版】 '!K35</f>
        <v>0</v>
      </c>
      <c r="HP6" s="138">
        <f>'実績調書【通常版】 '!L35</f>
        <v>0</v>
      </c>
      <c r="HQ6" s="138">
        <f>'実績調書【通常版】 '!M35</f>
        <v>0</v>
      </c>
      <c r="HR6" s="138">
        <f>'実績調書【通常版】 '!N35</f>
        <v>0</v>
      </c>
      <c r="HS6" s="138">
        <f>'実績調書【通常版】 '!O35</f>
        <v>0</v>
      </c>
      <c r="HT6" s="138">
        <f>'実績調書【通常版】 '!P35</f>
        <v>0</v>
      </c>
      <c r="HU6" s="138">
        <f>'実績調書【通常版】 '!Q35</f>
        <v>0</v>
      </c>
      <c r="HV6" s="138">
        <f>'実績調書【通常版】 '!R35</f>
        <v>0</v>
      </c>
      <c r="HW6" s="138">
        <f>'実績調書【通常版】 '!S35</f>
        <v>0</v>
      </c>
      <c r="HX6" s="138">
        <f>'実績調書【通常版】 '!T35</f>
        <v>0</v>
      </c>
      <c r="HY6" s="138">
        <f>'実績調書【通常版】 '!U35</f>
        <v>0</v>
      </c>
      <c r="HZ6" s="138">
        <f>'実績調書【通常版】 '!V35</f>
        <v>0</v>
      </c>
      <c r="IA6" s="138">
        <f>'実績調書【通常版】 '!W35</f>
        <v>0</v>
      </c>
      <c r="IB6" s="138">
        <f>'実績調書【通常版】 '!X35</f>
        <v>0</v>
      </c>
      <c r="IC6" s="138">
        <f>'実績調書【通常版】 '!Y35</f>
        <v>0</v>
      </c>
      <c r="ID6" s="138">
        <f>'実績調書【通常版】 '!Z35</f>
        <v>0</v>
      </c>
      <c r="IE6" s="138">
        <f>'実績調書【通常版】 '!AA35</f>
        <v>0</v>
      </c>
      <c r="IF6" s="138">
        <f>'実績調書【通常版】 '!AB35</f>
        <v>0</v>
      </c>
      <c r="IG6" s="138">
        <f>'実績調書【通常版】 '!AC35</f>
        <v>0</v>
      </c>
      <c r="IH6" s="138">
        <f>'実績調書【通常版】 '!AD35</f>
        <v>0</v>
      </c>
      <c r="II6" s="138">
        <f>'実績調書【通常版】 '!AE35</f>
        <v>0</v>
      </c>
      <c r="IJ6" s="138">
        <f>'実績調書【通常版】 '!AF35</f>
        <v>0</v>
      </c>
      <c r="IK6" s="138">
        <f>'実績調書【通常版】 '!AG35</f>
        <v>0</v>
      </c>
      <c r="IL6" s="138">
        <f>'実績調書【通常版】 '!AH35</f>
        <v>0</v>
      </c>
      <c r="IM6" s="138">
        <f>'実績調書【通常版】 '!AI35</f>
        <v>0</v>
      </c>
      <c r="IN6" s="138">
        <f>'実績調書【通常版】 '!AJ35</f>
        <v>0</v>
      </c>
      <c r="IO6" s="186">
        <f>'実績調書【通常版】 '!AK35</f>
        <v>0</v>
      </c>
      <c r="IP6" s="185">
        <f>'実績調書【通常版】 '!G39</f>
        <v>0</v>
      </c>
      <c r="IQ6" s="138">
        <f>'実績調書【通常版】 '!H39</f>
        <v>0</v>
      </c>
      <c r="IR6" s="138">
        <f>'実績調書【通常版】 '!I39</f>
        <v>0</v>
      </c>
      <c r="IS6" s="138">
        <f>'実績調書【通常版】 '!J39</f>
        <v>0</v>
      </c>
      <c r="IT6" s="138">
        <f>'実績調書【通常版】 '!K39</f>
        <v>0</v>
      </c>
      <c r="IU6" s="138">
        <f>'実績調書【通常版】 '!L39</f>
        <v>0</v>
      </c>
      <c r="IV6" s="138">
        <f>'実績調書【通常版】 '!M39</f>
        <v>0</v>
      </c>
      <c r="IW6" s="138">
        <f>'実績調書【通常版】 '!N39</f>
        <v>0</v>
      </c>
      <c r="IX6" s="138">
        <f>'実績調書【通常版】 '!O39</f>
        <v>0</v>
      </c>
      <c r="IY6" s="138">
        <f>'実績調書【通常版】 '!P39</f>
        <v>0</v>
      </c>
      <c r="IZ6" s="138">
        <f>'実績調書【通常版】 '!Q39</f>
        <v>0</v>
      </c>
      <c r="JA6" s="138">
        <f>'実績調書【通常版】 '!R39</f>
        <v>0</v>
      </c>
      <c r="JB6" s="138">
        <f>'実績調書【通常版】 '!S39</f>
        <v>0</v>
      </c>
      <c r="JC6" s="138">
        <f>'実績調書【通常版】 '!T39</f>
        <v>0</v>
      </c>
      <c r="JD6" s="138">
        <f>'実績調書【通常版】 '!U39</f>
        <v>0</v>
      </c>
      <c r="JE6" s="138">
        <f>'実績調書【通常版】 '!V39</f>
        <v>0</v>
      </c>
      <c r="JF6" s="138">
        <f>'実績調書【通常版】 '!W39</f>
        <v>0</v>
      </c>
      <c r="JG6" s="138">
        <f>'実績調書【通常版】 '!X39</f>
        <v>0</v>
      </c>
      <c r="JH6" s="138">
        <f>'実績調書【通常版】 '!Y39</f>
        <v>0</v>
      </c>
      <c r="JI6" s="138">
        <f>'実績調書【通常版】 '!Z39</f>
        <v>0</v>
      </c>
      <c r="JJ6" s="138">
        <f>'実績調書【通常版】 '!AA39</f>
        <v>0</v>
      </c>
      <c r="JK6" s="138">
        <f>'実績調書【通常版】 '!AB39</f>
        <v>0</v>
      </c>
      <c r="JL6" s="138">
        <f>'実績調書【通常版】 '!AC39</f>
        <v>0</v>
      </c>
      <c r="JM6" s="138">
        <f>'実績調書【通常版】 '!AD39</f>
        <v>0</v>
      </c>
      <c r="JN6" s="138">
        <f>'実績調書【通常版】 '!AE39</f>
        <v>0</v>
      </c>
      <c r="JO6" s="138">
        <f>'実績調書【通常版】 '!AF39</f>
        <v>0</v>
      </c>
      <c r="JP6" s="138">
        <f>'実績調書【通常版】 '!AG39</f>
        <v>0</v>
      </c>
      <c r="JQ6" s="138">
        <f>'実績調書【通常版】 '!AH39</f>
        <v>0</v>
      </c>
      <c r="JR6" s="138">
        <f>'実績調書【通常版】 '!AI39</f>
        <v>0</v>
      </c>
      <c r="JS6" s="186">
        <f>'実績調書【通常版】 '!AJ39</f>
        <v>0</v>
      </c>
      <c r="JT6" s="185">
        <f ca="1">IF('実績調書【通常版】 '!G42="年末",0,'実績調書【通常版】 '!G43)</f>
        <v>0</v>
      </c>
      <c r="JU6" s="138">
        <f ca="1">IF('実績調書【通常版】 '!H42="年末",0,'実績調書【通常版】 '!H43)</f>
        <v>0</v>
      </c>
      <c r="JV6" s="138">
        <f ca="1">IF('実績調書【通常版】 '!I42="年末",0,'実績調書【通常版】 '!I43)</f>
        <v>0</v>
      </c>
      <c r="JW6" s="138">
        <f ca="1">IF('実績調書【通常版】 '!J42="年末",0,'実績調書【通常版】 '!J43)</f>
        <v>0</v>
      </c>
      <c r="JX6" s="138">
        <f ca="1">IF('実績調書【通常版】 '!K42="年末",0,'実績調書【通常版】 '!K43)</f>
        <v>0</v>
      </c>
      <c r="JY6" s="138">
        <f ca="1">IF('実績調書【通常版】 '!L42="年末",0,'実績調書【通常版】 '!L43)</f>
        <v>0</v>
      </c>
      <c r="JZ6" s="138">
        <f ca="1">IF('実績調書【通常版】 '!M42="年末",0,'実績調書【通常版】 '!M43)</f>
        <v>0</v>
      </c>
      <c r="KA6" s="138">
        <f ca="1">IF('実績調書【通常版】 '!N42="年末",0,'実績調書【通常版】 '!N43)</f>
        <v>0</v>
      </c>
      <c r="KB6" s="138">
        <f ca="1">IF('実績調書【通常版】 '!O42="年末",0,'実績調書【通常版】 '!O43)</f>
        <v>0</v>
      </c>
      <c r="KC6" s="138">
        <f ca="1">IF('実績調書【通常版】 '!P42="年末",0,'実績調書【通常版】 '!P43)</f>
        <v>0</v>
      </c>
      <c r="KD6" s="138">
        <f ca="1">IF('実績調書【通常版】 '!Q42="年末",0,'実績調書【通常版】 '!Q43)</f>
        <v>0</v>
      </c>
      <c r="KE6" s="138">
        <f ca="1">IF('実績調書【通常版】 '!R42="年末",0,'実績調書【通常版】 '!R43)</f>
        <v>0</v>
      </c>
      <c r="KF6" s="138">
        <f ca="1">IF('実績調書【通常版】 '!S42="年末",0,'実績調書【通常版】 '!S43)</f>
        <v>0</v>
      </c>
      <c r="KG6" s="138">
        <f ca="1">IF('実績調書【通常版】 '!T42="年末",0,'実績調書【通常版】 '!T43)</f>
        <v>0</v>
      </c>
      <c r="KH6" s="138">
        <f ca="1">IF('実績調書【通常版】 '!U42="年末",0,'実績調書【通常版】 '!U43)</f>
        <v>0</v>
      </c>
      <c r="KI6" s="138">
        <f ca="1">IF('実績調書【通常版】 '!V42="年末",0,'実績調書【通常版】 '!V43)</f>
        <v>0</v>
      </c>
      <c r="KJ6" s="138">
        <f ca="1">IF('実績調書【通常版】 '!W42="年末",0,'実績調書【通常版】 '!W43)</f>
        <v>0</v>
      </c>
      <c r="KK6" s="138">
        <f ca="1">IF('実績調書【通常版】 '!X42="年末",0,'実績調書【通常版】 '!X43)</f>
        <v>0</v>
      </c>
      <c r="KL6" s="138">
        <f ca="1">IF('実績調書【通常版】 '!Y42="年末",0,'実績調書【通常版】 '!Y43)</f>
        <v>0</v>
      </c>
      <c r="KM6" s="138">
        <f ca="1">IF('実績調書【通常版】 '!Z42="年末",0,'実績調書【通常版】 '!Z43)</f>
        <v>0</v>
      </c>
      <c r="KN6" s="138">
        <f ca="1">IF('実績調書【通常版】 '!AA42="年末",0,'実績調書【通常版】 '!AA43)</f>
        <v>0</v>
      </c>
      <c r="KO6" s="138">
        <f ca="1">IF('実績調書【通常版】 '!AB42="年末",0,'実績調書【通常版】 '!AB43)</f>
        <v>0</v>
      </c>
      <c r="KP6" s="138">
        <f ca="1">IF('実績調書【通常版】 '!AC42="年末",0,'実績調書【通常版】 '!AC43)</f>
        <v>0</v>
      </c>
      <c r="KQ6" s="138">
        <f ca="1">IF('実績調書【通常版】 '!AD42="年末",0,'実績調書【通常版】 '!AD43)</f>
        <v>0</v>
      </c>
      <c r="KR6" s="138">
        <f ca="1">IF('実績調書【通常版】 '!AE42="年末",0,'実績調書【通常版】 '!AE43)</f>
        <v>0</v>
      </c>
      <c r="KS6" s="138">
        <f ca="1">IF('実績調書【通常版】 '!AF42="年末",0,'実績調書【通常版】 '!AF43)</f>
        <v>0</v>
      </c>
      <c r="KT6" s="138">
        <f ca="1">IF('実績調書【通常版】 '!AG42="年末",0,'実績調書【通常版】 '!AG43)</f>
        <v>0</v>
      </c>
      <c r="KU6" s="205">
        <f ca="1">IF('実績調書【通常版】 '!AH42="年末",0,'実績調書【通常版】 '!AH43)</f>
        <v>0</v>
      </c>
      <c r="KV6" s="206">
        <f ca="1">IF('実績調書【通常版】 '!AI42="年末",0,'実績調書【通常版】 '!AI43)</f>
        <v>0</v>
      </c>
      <c r="KW6" s="138">
        <f>IF('実績調書【通常版】 '!AJ42="年末",0,'実績調書【通常版】 '!AJ43)</f>
        <v>0</v>
      </c>
      <c r="KX6" s="186">
        <f>IF('実績調書【通常版】 '!AK42="年末",0,'実績調書【通常版】 '!AK43)</f>
        <v>0</v>
      </c>
      <c r="KY6" s="185">
        <f>IF('実績調書【通常版】 '!G46="年始",0,'実績調書【通常版】 '!G47)</f>
        <v>0</v>
      </c>
      <c r="KZ6" s="138">
        <f>IF('実績調書【通常版】 '!H46="年始",0,'実績調書【通常版】 '!H47)</f>
        <v>0</v>
      </c>
      <c r="LA6" s="207">
        <f>IF('実績調書【通常版】 '!I46="年始",0,'実績調書【通常版】 '!I47)</f>
        <v>0</v>
      </c>
      <c r="LB6" s="137">
        <f>IF('実績調書【通常版】 '!J46="年始",0,'実績調書【通常版】 '!J47)</f>
        <v>0</v>
      </c>
      <c r="LC6" s="138">
        <f ca="1">IF('実績調書【通常版】 '!K46="年始",0,'実績調書【通常版】 '!K47)</f>
        <v>0</v>
      </c>
      <c r="LD6" s="138">
        <f ca="1">IF('実績調書【通常版】 '!L46="年始",0,'実績調書【通常版】 '!L47)</f>
        <v>0</v>
      </c>
      <c r="LE6" s="138">
        <f ca="1">IF('実績調書【通常版】 '!M46="年始",0,'実績調書【通常版】 '!M47)</f>
        <v>0</v>
      </c>
      <c r="LF6" s="138">
        <f ca="1">IF('実績調書【通常版】 '!N46="年始",0,'実績調書【通常版】 '!N47)</f>
        <v>0</v>
      </c>
      <c r="LG6" s="138">
        <f ca="1">IF('実績調書【通常版】 '!O46="年始",0,'実績調書【通常版】 '!O47)</f>
        <v>0</v>
      </c>
      <c r="LH6" s="138">
        <f ca="1">IF('実績調書【通常版】 '!P46="年始",0,'実績調書【通常版】 '!P47)</f>
        <v>0</v>
      </c>
      <c r="LI6" s="138">
        <f ca="1">IF('実績調書【通常版】 '!Q46="年始",0,'実績調書【通常版】 '!Q47)</f>
        <v>0</v>
      </c>
      <c r="LJ6" s="138">
        <f ca="1">IF('実績調書【通常版】 '!R46="年始",0,'実績調書【通常版】 '!R47)</f>
        <v>0</v>
      </c>
      <c r="LK6" s="138">
        <f ca="1">IF('実績調書【通常版】 '!S46="年始",0,'実績調書【通常版】 '!S47)</f>
        <v>0</v>
      </c>
      <c r="LL6" s="138">
        <f ca="1">IF('実績調書【通常版】 '!T46="年始",0,'実績調書【通常版】 '!T47)</f>
        <v>0</v>
      </c>
      <c r="LM6" s="138">
        <f ca="1">IF('実績調書【通常版】 '!U46="年始",0,'実績調書【通常版】 '!U47)</f>
        <v>0</v>
      </c>
      <c r="LN6" s="138">
        <f ca="1">IF('実績調書【通常版】 '!V46="年始",0,'実績調書【通常版】 '!V47)</f>
        <v>0</v>
      </c>
      <c r="LO6" s="138">
        <f ca="1">IF('実績調書【通常版】 '!W46="年始",0,'実績調書【通常版】 '!W47)</f>
        <v>0</v>
      </c>
      <c r="LP6" s="138">
        <f ca="1">IF('実績調書【通常版】 '!X46="年始",0,'実績調書【通常版】 '!X47)</f>
        <v>0</v>
      </c>
      <c r="LQ6" s="138">
        <f ca="1">IF('実績調書【通常版】 '!Y46="年始",0,'実績調書【通常版】 '!Y47)</f>
        <v>0</v>
      </c>
      <c r="LR6" s="138">
        <f ca="1">IF('実績調書【通常版】 '!Z46="年始",0,'実績調書【通常版】 '!Z47)</f>
        <v>0</v>
      </c>
      <c r="LS6" s="138">
        <f ca="1">IF('実績調書【通常版】 '!AA46="年始",0,'実績調書【通常版】 '!AA47)</f>
        <v>0</v>
      </c>
      <c r="LT6" s="138">
        <f ca="1">IF('実績調書【通常版】 '!AB46="年始",0,'実績調書【通常版】 '!AB47)</f>
        <v>0</v>
      </c>
      <c r="LU6" s="138">
        <f ca="1">IF('実績調書【通常版】 '!AC46="年始",0,'実績調書【通常版】 '!AC47)</f>
        <v>0</v>
      </c>
      <c r="LV6" s="138">
        <f ca="1">IF('実績調書【通常版】 '!AD46="年始",0,'実績調書【通常版】 '!AD47)</f>
        <v>0</v>
      </c>
      <c r="LW6" s="138">
        <f ca="1">IF('実績調書【通常版】 '!AE46="年始",0,'実績調書【通常版】 '!AE47)</f>
        <v>0</v>
      </c>
      <c r="LX6" s="138">
        <f ca="1">IF('実績調書【通常版】 '!AF46="年始",0,'実績調書【通常版】 '!AF47)</f>
        <v>0</v>
      </c>
      <c r="LY6" s="138">
        <f ca="1">IF('実績調書【通常版】 '!AG46="年始",0,'実績調書【通常版】 '!AG47)</f>
        <v>0</v>
      </c>
      <c r="LZ6" s="138">
        <f ca="1">IF('実績調書【通常版】 '!AH46="年始",0,'実績調書【通常版】 '!AH47)</f>
        <v>0</v>
      </c>
      <c r="MA6" s="138">
        <f ca="1">IF('実績調書【通常版】 '!AI46="年始",0,'実績調書【通常版】 '!AI47)</f>
        <v>0</v>
      </c>
      <c r="MB6" s="138">
        <f ca="1">IF('実績調書【通常版】 '!AJ46="年始",0,'実績調書【通常版】 '!AJ47)</f>
        <v>0</v>
      </c>
      <c r="MC6" s="186">
        <f ca="1">IF('実績調書【通常版】 '!AK46="年始",0,'実績調書【通常版】 '!AK47)</f>
        <v>0</v>
      </c>
      <c r="MD6" s="185">
        <f>'実績調書【通常版】 '!G51</f>
        <v>0</v>
      </c>
      <c r="ME6" s="138">
        <f>'実績調書【通常版】 '!H51</f>
        <v>0</v>
      </c>
      <c r="MF6" s="138">
        <f>'実績調書【通常版】 '!I51</f>
        <v>0</v>
      </c>
      <c r="MG6" s="138">
        <f>'実績調書【通常版】 '!J51</f>
        <v>0</v>
      </c>
      <c r="MH6" s="138">
        <f>'実績調書【通常版】 '!K51</f>
        <v>0</v>
      </c>
      <c r="MI6" s="138">
        <f>'実績調書【通常版】 '!L51</f>
        <v>0</v>
      </c>
      <c r="MJ6" s="138">
        <f>'実績調書【通常版】 '!M51</f>
        <v>0</v>
      </c>
      <c r="MK6" s="138">
        <f>'実績調書【通常版】 '!N51</f>
        <v>0</v>
      </c>
      <c r="ML6" s="138">
        <f>'実績調書【通常版】 '!O51</f>
        <v>0</v>
      </c>
      <c r="MM6" s="138">
        <f>'実績調書【通常版】 '!P51</f>
        <v>0</v>
      </c>
      <c r="MN6" s="138">
        <f>'実績調書【通常版】 '!Q51</f>
        <v>0</v>
      </c>
      <c r="MO6" s="138">
        <f>'実績調書【通常版】 '!R51</f>
        <v>0</v>
      </c>
      <c r="MP6" s="138">
        <f>'実績調書【通常版】 '!S51</f>
        <v>0</v>
      </c>
      <c r="MQ6" s="138">
        <f>'実績調書【通常版】 '!T51</f>
        <v>0</v>
      </c>
      <c r="MR6" s="138">
        <f>'実績調書【通常版】 '!U51</f>
        <v>0</v>
      </c>
      <c r="MS6" s="138">
        <f>'実績調書【通常版】 '!V51</f>
        <v>0</v>
      </c>
      <c r="MT6" s="138">
        <f>'実績調書【通常版】 '!W51</f>
        <v>0</v>
      </c>
      <c r="MU6" s="138">
        <f>'実績調書【通常版】 '!X51</f>
        <v>0</v>
      </c>
      <c r="MV6" s="138">
        <f>'実績調書【通常版】 '!Y51</f>
        <v>0</v>
      </c>
      <c r="MW6" s="138">
        <f>'実績調書【通常版】 '!Z51</f>
        <v>0</v>
      </c>
      <c r="MX6" s="138">
        <f>'実績調書【通常版】 '!AA51</f>
        <v>0</v>
      </c>
      <c r="MY6" s="138">
        <f>'実績調書【通常版】 '!AB51</f>
        <v>0</v>
      </c>
      <c r="MZ6" s="138">
        <f>'実績調書【通常版】 '!AC51</f>
        <v>0</v>
      </c>
      <c r="NA6" s="138">
        <f>'実績調書【通常版】 '!AD51</f>
        <v>0</v>
      </c>
      <c r="NB6" s="138">
        <f>'実績調書【通常版】 '!AE51</f>
        <v>0</v>
      </c>
      <c r="NC6" s="138">
        <f>'実績調書【通常版】 '!AF51</f>
        <v>0</v>
      </c>
      <c r="ND6" s="138">
        <f>'実績調書【通常版】 '!AG51</f>
        <v>0</v>
      </c>
      <c r="NE6" s="138">
        <f>'実績調書【通常版】 '!AH51</f>
        <v>0</v>
      </c>
      <c r="NF6" s="186">
        <f>'実績調書【通常版】 '!AI51</f>
        <v>0</v>
      </c>
      <c r="NG6" s="185">
        <f>'実績調書【通常版】 '!G55</f>
        <v>0</v>
      </c>
      <c r="NH6" s="138">
        <f>'実績調書【通常版】 '!H55</f>
        <v>0</v>
      </c>
      <c r="NI6" s="138">
        <f>'実績調書【通常版】 '!I55</f>
        <v>0</v>
      </c>
      <c r="NJ6" s="138">
        <f>'実績調書【通常版】 '!J55</f>
        <v>0</v>
      </c>
      <c r="NK6" s="138">
        <f>'実績調書【通常版】 '!K55</f>
        <v>0</v>
      </c>
      <c r="NL6" s="138">
        <f>'実績調書【通常版】 '!L55</f>
        <v>0</v>
      </c>
      <c r="NM6" s="138">
        <f>'実績調書【通常版】 '!M55</f>
        <v>0</v>
      </c>
      <c r="NN6" s="138">
        <f>'実績調書【通常版】 '!N55</f>
        <v>0</v>
      </c>
      <c r="NO6" s="138">
        <f>'実績調書【通常版】 '!O55</f>
        <v>0</v>
      </c>
      <c r="NP6" s="138">
        <f>'実績調書【通常版】 '!P55</f>
        <v>0</v>
      </c>
      <c r="NQ6" s="138">
        <f>'実績調書【通常版】 '!Q55</f>
        <v>0</v>
      </c>
      <c r="NR6" s="138">
        <f>'実績調書【通常版】 '!R55</f>
        <v>0</v>
      </c>
      <c r="NS6" s="138">
        <f>'実績調書【通常版】 '!S55</f>
        <v>0</v>
      </c>
      <c r="NT6" s="138">
        <f>'実績調書【通常版】 '!T55</f>
        <v>0</v>
      </c>
      <c r="NU6" s="138">
        <f>'実績調書【通常版】 '!U55</f>
        <v>0</v>
      </c>
      <c r="NV6" s="138">
        <f>'実績調書【通常版】 '!V55</f>
        <v>0</v>
      </c>
      <c r="NW6" s="138">
        <f>'実績調書【通常版】 '!W55</f>
        <v>0</v>
      </c>
      <c r="NX6" s="138">
        <f>'実績調書【通常版】 '!X55</f>
        <v>0</v>
      </c>
      <c r="NY6" s="138">
        <f>'実績調書【通常版】 '!Y55</f>
        <v>0</v>
      </c>
      <c r="NZ6" s="138">
        <f>'実績調書【通常版】 '!Z55</f>
        <v>0</v>
      </c>
      <c r="OA6" s="138">
        <f>'実績調書【通常版】 '!AA55</f>
        <v>0</v>
      </c>
      <c r="OB6" s="138">
        <f>'実績調書【通常版】 '!AB55</f>
        <v>0</v>
      </c>
      <c r="OC6" s="138">
        <f>'実績調書【通常版】 '!AC55</f>
        <v>0</v>
      </c>
      <c r="OD6" s="138">
        <f>'実績調書【通常版】 '!AD55</f>
        <v>0</v>
      </c>
      <c r="OE6" s="138">
        <f>'実績調書【通常版】 '!AE55</f>
        <v>0</v>
      </c>
      <c r="OF6" s="138">
        <f>'実績調書【通常版】 '!AF55</f>
        <v>0</v>
      </c>
      <c r="OG6" s="138">
        <f>'実績調書【通常版】 '!AG55</f>
        <v>0</v>
      </c>
      <c r="OH6" s="138">
        <f>'実績調書【通常版】 '!AH55</f>
        <v>0</v>
      </c>
      <c r="OI6" s="138">
        <f>'実績調書【通常版】 '!AI55</f>
        <v>0</v>
      </c>
      <c r="OJ6" s="138">
        <f>'実績調書【通常版】 '!AJ55</f>
        <v>0</v>
      </c>
      <c r="OK6" s="186">
        <f>'実績調書【通常版】 '!AK55</f>
        <v>0</v>
      </c>
      <c r="ON6" s="39"/>
    </row>
    <row r="7" spans="2:404" ht="13.5" customHeight="1">
      <c r="B7" s="195" t="s">
        <v>10</v>
      </c>
      <c r="C7" s="135"/>
      <c r="D7" s="196"/>
      <c r="E7" s="185">
        <f>'実績調書【通常版】 '!G8</f>
        <v>0</v>
      </c>
      <c r="F7" s="138">
        <f>'実績調書【通常版】 '!H8</f>
        <v>0</v>
      </c>
      <c r="G7" s="138">
        <f>'実績調書【通常版】 '!I8</f>
        <v>0</v>
      </c>
      <c r="H7" s="138">
        <f>'実績調書【通常版】 '!J8</f>
        <v>0</v>
      </c>
      <c r="I7" s="138">
        <f>'実績調書【通常版】 '!K8</f>
        <v>0</v>
      </c>
      <c r="J7" s="138">
        <f>'実績調書【通常版】 '!L8</f>
        <v>0</v>
      </c>
      <c r="K7" s="138">
        <f>'実績調書【通常版】 '!M8</f>
        <v>0</v>
      </c>
      <c r="L7" s="138">
        <f>'実績調書【通常版】 '!N8</f>
        <v>0</v>
      </c>
      <c r="M7" s="138">
        <f>'実績調書【通常版】 '!O8</f>
        <v>0</v>
      </c>
      <c r="N7" s="138">
        <f>'実績調書【通常版】 '!P8</f>
        <v>0</v>
      </c>
      <c r="O7" s="138">
        <f>'実績調書【通常版】 '!Q8</f>
        <v>0</v>
      </c>
      <c r="P7" s="138">
        <f>'実績調書【通常版】 '!R8</f>
        <v>0</v>
      </c>
      <c r="Q7" s="138">
        <f>'実績調書【通常版】 '!S8</f>
        <v>0</v>
      </c>
      <c r="R7" s="138">
        <f>'実績調書【通常版】 '!T8</f>
        <v>0</v>
      </c>
      <c r="S7" s="138">
        <f>'実績調書【通常版】 '!U8</f>
        <v>0</v>
      </c>
      <c r="T7" s="138">
        <f>'実績調書【通常版】 '!V8</f>
        <v>0</v>
      </c>
      <c r="U7" s="138">
        <f>'実績調書【通常版】 '!W8</f>
        <v>0</v>
      </c>
      <c r="V7" s="138">
        <f>'実績調書【通常版】 '!X8</f>
        <v>0</v>
      </c>
      <c r="W7" s="138">
        <f>'実績調書【通常版】 '!Y8</f>
        <v>0</v>
      </c>
      <c r="X7" s="138">
        <f>'実績調書【通常版】 '!Z8</f>
        <v>0</v>
      </c>
      <c r="Y7" s="138">
        <f>'実績調書【通常版】 '!AA8</f>
        <v>0</v>
      </c>
      <c r="Z7" s="138">
        <f>'実績調書【通常版】 '!AB8</f>
        <v>0</v>
      </c>
      <c r="AA7" s="138">
        <f>'実績調書【通常版】 '!AC8</f>
        <v>0</v>
      </c>
      <c r="AB7" s="138">
        <f>'実績調書【通常版】 '!AD8</f>
        <v>0</v>
      </c>
      <c r="AC7" s="138">
        <f>'実績調書【通常版】 '!AE8</f>
        <v>0</v>
      </c>
      <c r="AD7" s="138">
        <f>'実績調書【通常版】 '!AF8</f>
        <v>0</v>
      </c>
      <c r="AE7" s="138">
        <f>'実績調書【通常版】 '!AG8</f>
        <v>0</v>
      </c>
      <c r="AF7" s="138">
        <f>'実績調書【通常版】 '!AH8</f>
        <v>0</v>
      </c>
      <c r="AG7" s="138">
        <f>'実績調書【通常版】 '!AI8</f>
        <v>0</v>
      </c>
      <c r="AH7" s="138">
        <f>'実績調書【通常版】 '!AJ8</f>
        <v>0</v>
      </c>
      <c r="AI7" s="186">
        <f>'実績調書【通常版】 '!AK8</f>
        <v>0</v>
      </c>
      <c r="AJ7" s="185">
        <f>'実績調書【通常版】 '!G12</f>
        <v>0</v>
      </c>
      <c r="AK7" s="138">
        <f>'実績調書【通常版】 '!H12</f>
        <v>0</v>
      </c>
      <c r="AL7" s="138">
        <f>'実績調書【通常版】 '!I12</f>
        <v>0</v>
      </c>
      <c r="AM7" s="138">
        <f>'実績調書【通常版】 '!J12</f>
        <v>0</v>
      </c>
      <c r="AN7" s="138">
        <f>'実績調書【通常版】 '!K12</f>
        <v>0</v>
      </c>
      <c r="AO7" s="138">
        <f>'実績調書【通常版】 '!L12</f>
        <v>0</v>
      </c>
      <c r="AP7" s="138">
        <f>'実績調書【通常版】 '!M12</f>
        <v>0</v>
      </c>
      <c r="AQ7" s="138">
        <f>'実績調書【通常版】 '!N12</f>
        <v>0</v>
      </c>
      <c r="AR7" s="138">
        <f>'実績調書【通常版】 '!O12</f>
        <v>0</v>
      </c>
      <c r="AS7" s="138">
        <f>'実績調書【通常版】 '!P12</f>
        <v>0</v>
      </c>
      <c r="AT7" s="138">
        <f>'実績調書【通常版】 '!Q12</f>
        <v>0</v>
      </c>
      <c r="AU7" s="138">
        <f>'実績調書【通常版】 '!R12</f>
        <v>0</v>
      </c>
      <c r="AV7" s="138">
        <f>'実績調書【通常版】 '!S12</f>
        <v>0</v>
      </c>
      <c r="AW7" s="138">
        <f>'実績調書【通常版】 '!T12</f>
        <v>0</v>
      </c>
      <c r="AX7" s="138">
        <f>'実績調書【通常版】 '!U12</f>
        <v>0</v>
      </c>
      <c r="AY7" s="138">
        <f>'実績調書【通常版】 '!V12</f>
        <v>0</v>
      </c>
      <c r="AZ7" s="138">
        <f>'実績調書【通常版】 '!W12</f>
        <v>0</v>
      </c>
      <c r="BA7" s="138">
        <f>'実績調書【通常版】 '!X12</f>
        <v>0</v>
      </c>
      <c r="BB7" s="138">
        <f>'実績調書【通常版】 '!Y12</f>
        <v>0</v>
      </c>
      <c r="BC7" s="138">
        <f>'実績調書【通常版】 '!Z12</f>
        <v>0</v>
      </c>
      <c r="BD7" s="138">
        <f>'実績調書【通常版】 '!AA12</f>
        <v>0</v>
      </c>
      <c r="BE7" s="138">
        <f>'実績調書【通常版】 '!AB12</f>
        <v>0</v>
      </c>
      <c r="BF7" s="138">
        <f>'実績調書【通常版】 '!AC12</f>
        <v>0</v>
      </c>
      <c r="BG7" s="138">
        <f>'実績調書【通常版】 '!AD12</f>
        <v>0</v>
      </c>
      <c r="BH7" s="138">
        <f>'実績調書【通常版】 '!AE12</f>
        <v>0</v>
      </c>
      <c r="BI7" s="138">
        <f>'実績調書【通常版】 '!AF12</f>
        <v>0</v>
      </c>
      <c r="BJ7" s="138">
        <f>'実績調書【通常版】 '!AG12</f>
        <v>0</v>
      </c>
      <c r="BK7" s="138">
        <f>'実績調書【通常版】 '!AH12</f>
        <v>0</v>
      </c>
      <c r="BL7" s="138">
        <f>'実績調書【通常版】 '!AI12</f>
        <v>0</v>
      </c>
      <c r="BM7" s="186">
        <f>'実績調書【通常版】 '!AJ12</f>
        <v>0</v>
      </c>
      <c r="BN7" s="185">
        <f>'実績調書【通常版】 '!G16</f>
        <v>0</v>
      </c>
      <c r="BO7" s="138">
        <f>'実績調書【通常版】 '!H16</f>
        <v>0</v>
      </c>
      <c r="BP7" s="138">
        <f>'実績調書【通常版】 '!I16</f>
        <v>0</v>
      </c>
      <c r="BQ7" s="138">
        <f>'実績調書【通常版】 '!J16</f>
        <v>0</v>
      </c>
      <c r="BR7" s="138">
        <f>'実績調書【通常版】 '!K16</f>
        <v>0</v>
      </c>
      <c r="BS7" s="138">
        <f>'実績調書【通常版】 '!L16</f>
        <v>0</v>
      </c>
      <c r="BT7" s="138">
        <f>'実績調書【通常版】 '!M16</f>
        <v>0</v>
      </c>
      <c r="BU7" s="138">
        <f>'実績調書【通常版】 '!N16</f>
        <v>0</v>
      </c>
      <c r="BV7" s="138">
        <f>'実績調書【通常版】 '!O16</f>
        <v>0</v>
      </c>
      <c r="BW7" s="138">
        <f>'実績調書【通常版】 '!P16</f>
        <v>0</v>
      </c>
      <c r="BX7" s="138">
        <f>'実績調書【通常版】 '!Q16</f>
        <v>0</v>
      </c>
      <c r="BY7" s="138">
        <f>'実績調書【通常版】 '!R16</f>
        <v>0</v>
      </c>
      <c r="BZ7" s="138">
        <f>'実績調書【通常版】 '!S16</f>
        <v>0</v>
      </c>
      <c r="CA7" s="138">
        <f>'実績調書【通常版】 '!T16</f>
        <v>0</v>
      </c>
      <c r="CB7" s="138">
        <f>'実績調書【通常版】 '!U16</f>
        <v>0</v>
      </c>
      <c r="CC7" s="138">
        <f>'実績調書【通常版】 '!V16</f>
        <v>0</v>
      </c>
      <c r="CD7" s="138">
        <f>'実績調書【通常版】 '!W16</f>
        <v>0</v>
      </c>
      <c r="CE7" s="138">
        <f>'実績調書【通常版】 '!X16</f>
        <v>0</v>
      </c>
      <c r="CF7" s="138">
        <f>'実績調書【通常版】 '!Y16</f>
        <v>0</v>
      </c>
      <c r="CG7" s="138">
        <f>'実績調書【通常版】 '!Z16</f>
        <v>0</v>
      </c>
      <c r="CH7" s="138">
        <f>'実績調書【通常版】 '!AA16</f>
        <v>0</v>
      </c>
      <c r="CI7" s="138">
        <f>'実績調書【通常版】 '!AB16</f>
        <v>0</v>
      </c>
      <c r="CJ7" s="138">
        <f>'実績調書【通常版】 '!AC16</f>
        <v>0</v>
      </c>
      <c r="CK7" s="138">
        <f>'実績調書【通常版】 '!AD16</f>
        <v>0</v>
      </c>
      <c r="CL7" s="138">
        <f>'実績調書【通常版】 '!AE16</f>
        <v>0</v>
      </c>
      <c r="CM7" s="138">
        <f>'実績調書【通常版】 '!AF16</f>
        <v>0</v>
      </c>
      <c r="CN7" s="138">
        <f>'実績調書【通常版】 '!AG16</f>
        <v>0</v>
      </c>
      <c r="CO7" s="138">
        <f>'実績調書【通常版】 '!AH16</f>
        <v>0</v>
      </c>
      <c r="CP7" s="138">
        <f>'実績調書【通常版】 '!AI16</f>
        <v>0</v>
      </c>
      <c r="CQ7" s="138">
        <f>'実績調書【通常版】 '!AJ16</f>
        <v>0</v>
      </c>
      <c r="CR7" s="186">
        <f>'実績調書【通常版】 '!AK16</f>
        <v>0</v>
      </c>
      <c r="CS7" s="185">
        <f>'実績調書【通常版】 '!G20</f>
        <v>0</v>
      </c>
      <c r="CT7" s="138">
        <f>'実績調書【通常版】 '!H20</f>
        <v>0</v>
      </c>
      <c r="CU7" s="138">
        <f>'実績調書【通常版】 '!I20</f>
        <v>0</v>
      </c>
      <c r="CV7" s="138">
        <f>'実績調書【通常版】 '!J20</f>
        <v>0</v>
      </c>
      <c r="CW7" s="138">
        <f>'実績調書【通常版】 '!K20</f>
        <v>0</v>
      </c>
      <c r="CX7" s="138">
        <f>'実績調書【通常版】 '!L20</f>
        <v>0</v>
      </c>
      <c r="CY7" s="138">
        <f>'実績調書【通常版】 '!M20</f>
        <v>0</v>
      </c>
      <c r="CZ7" s="138">
        <f>'実績調書【通常版】 '!N20</f>
        <v>0</v>
      </c>
      <c r="DA7" s="138">
        <f>'実績調書【通常版】 '!O20</f>
        <v>0</v>
      </c>
      <c r="DB7" s="138">
        <f>'実績調書【通常版】 '!P20</f>
        <v>0</v>
      </c>
      <c r="DC7" s="138">
        <f>'実績調書【通常版】 '!Q20</f>
        <v>0</v>
      </c>
      <c r="DD7" s="138">
        <f>'実績調書【通常版】 '!R20</f>
        <v>0</v>
      </c>
      <c r="DE7" s="138">
        <f>'実績調書【通常版】 '!S20</f>
        <v>0</v>
      </c>
      <c r="DF7" s="138">
        <f>'実績調書【通常版】 '!T20</f>
        <v>0</v>
      </c>
      <c r="DG7" s="138">
        <f>'実績調書【通常版】 '!U20</f>
        <v>0</v>
      </c>
      <c r="DH7" s="138">
        <f>'実績調書【通常版】 '!V20</f>
        <v>0</v>
      </c>
      <c r="DI7" s="138">
        <f>'実績調書【通常版】 '!W20</f>
        <v>0</v>
      </c>
      <c r="DJ7" s="138">
        <f>'実績調書【通常版】 '!X20</f>
        <v>0</v>
      </c>
      <c r="DK7" s="138">
        <f>'実績調書【通常版】 '!Y20</f>
        <v>0</v>
      </c>
      <c r="DL7" s="138">
        <f>'実績調書【通常版】 '!Z20</f>
        <v>0</v>
      </c>
      <c r="DM7" s="138">
        <f>'実績調書【通常版】 '!AA20</f>
        <v>0</v>
      </c>
      <c r="DN7" s="138">
        <f>'実績調書【通常版】 '!AB20</f>
        <v>0</v>
      </c>
      <c r="DO7" s="138">
        <f>'実績調書【通常版】 '!AC20</f>
        <v>0</v>
      </c>
      <c r="DP7" s="138">
        <f>'実績調書【通常版】 '!AD20</f>
        <v>0</v>
      </c>
      <c r="DQ7" s="138">
        <f>'実績調書【通常版】 '!AE20</f>
        <v>0</v>
      </c>
      <c r="DR7" s="138">
        <f>'実績調書【通常版】 '!AF20</f>
        <v>0</v>
      </c>
      <c r="DS7" s="138">
        <f>'実績調書【通常版】 '!AG20</f>
        <v>0</v>
      </c>
      <c r="DT7" s="138">
        <f>'実績調書【通常版】 '!AH20</f>
        <v>0</v>
      </c>
      <c r="DU7" s="138">
        <f>'実績調書【通常版】 '!AI20</f>
        <v>0</v>
      </c>
      <c r="DV7" s="186">
        <f>'実績調書【通常版】 '!AJ20</f>
        <v>0</v>
      </c>
      <c r="DW7" s="185">
        <f>'実績調書【通常版】 '!G24</f>
        <v>0</v>
      </c>
      <c r="DX7" s="138">
        <f>'実績調書【通常版】 '!H24</f>
        <v>0</v>
      </c>
      <c r="DY7" s="138">
        <f>'実績調書【通常版】 '!I24</f>
        <v>0</v>
      </c>
      <c r="DZ7" s="138">
        <f>'実績調書【通常版】 '!J24</f>
        <v>0</v>
      </c>
      <c r="EA7" s="138">
        <f>'実績調書【通常版】 '!K24</f>
        <v>0</v>
      </c>
      <c r="EB7" s="138">
        <f>'実績調書【通常版】 '!L24</f>
        <v>0</v>
      </c>
      <c r="EC7" s="138">
        <f>'実績調書【通常版】 '!M24</f>
        <v>0</v>
      </c>
      <c r="ED7" s="138">
        <f>'実績調書【通常版】 '!N24</f>
        <v>0</v>
      </c>
      <c r="EE7" s="138">
        <f>'実績調書【通常版】 '!O24</f>
        <v>0</v>
      </c>
      <c r="EF7" s="138">
        <f>'実績調書【通常版】 '!P24</f>
        <v>0</v>
      </c>
      <c r="EG7" s="138">
        <f>'実績調書【通常版】 '!Q24</f>
        <v>0</v>
      </c>
      <c r="EH7" s="138">
        <f>'実績調書【通常版】 '!R24</f>
        <v>0</v>
      </c>
      <c r="EI7" s="138">
        <f>'実績調書【通常版】 '!S24</f>
        <v>0</v>
      </c>
      <c r="EJ7" s="138">
        <f>'実績調書【通常版】 '!T24</f>
        <v>0</v>
      </c>
      <c r="EK7" s="138">
        <f>'実績調書【通常版】 '!U24</f>
        <v>0</v>
      </c>
      <c r="EL7" s="138">
        <f>'実績調書【通常版】 '!V24</f>
        <v>0</v>
      </c>
      <c r="EM7" s="138">
        <f>'実績調書【通常版】 '!W24</f>
        <v>0</v>
      </c>
      <c r="EN7" s="138">
        <f>'実績調書【通常版】 '!X24</f>
        <v>0</v>
      </c>
      <c r="EO7" s="138">
        <f>'実績調書【通常版】 '!Y24</f>
        <v>0</v>
      </c>
      <c r="EP7" s="138">
        <f>'実績調書【通常版】 '!Z24</f>
        <v>0</v>
      </c>
      <c r="EQ7" s="138">
        <f>'実績調書【通常版】 '!AA24</f>
        <v>0</v>
      </c>
      <c r="ER7" s="138">
        <f>'実績調書【通常版】 '!AB24</f>
        <v>0</v>
      </c>
      <c r="ES7" s="138">
        <f>'実績調書【通常版】 '!AC24</f>
        <v>0</v>
      </c>
      <c r="ET7" s="138">
        <f>'実績調書【通常版】 '!AD24</f>
        <v>0</v>
      </c>
      <c r="EU7" s="138">
        <f>'実績調書【通常版】 '!AE24</f>
        <v>0</v>
      </c>
      <c r="EV7" s="138">
        <f>'実績調書【通常版】 '!AF24</f>
        <v>0</v>
      </c>
      <c r="EW7" s="138">
        <f>'実績調書【通常版】 '!AG24</f>
        <v>0</v>
      </c>
      <c r="EX7" s="138">
        <f>'実績調書【通常版】 '!AH24</f>
        <v>0</v>
      </c>
      <c r="EY7" s="138">
        <f>'実績調書【通常版】 '!AI24</f>
        <v>0</v>
      </c>
      <c r="EZ7" s="138">
        <f>'実績調書【通常版】 '!AJ24</f>
        <v>0</v>
      </c>
      <c r="FA7" s="186">
        <f>'実績調書【通常版】 '!AK24</f>
        <v>0</v>
      </c>
      <c r="FB7" s="185">
        <f ca="1">IF('実績調書【通常版】 '!G26="夏",0,'実績調書【通常版】 '!G28)</f>
        <v>0</v>
      </c>
      <c r="FC7" s="138">
        <f ca="1">IF('実績調書【通常版】 '!H26="夏",0,'実績調書【通常版】 '!H28)</f>
        <v>0</v>
      </c>
      <c r="FD7" s="138">
        <f ca="1">IF('実績調書【通常版】 '!I26="夏",0,'実績調書【通常版】 '!I28)</f>
        <v>0</v>
      </c>
      <c r="FE7" s="138">
        <f ca="1">IF('実績調書【通常版】 '!J26="夏",0,'実績調書【通常版】 '!J28)</f>
        <v>0</v>
      </c>
      <c r="FF7" s="138">
        <f ca="1">IF('実績調書【通常版】 '!K26="夏",0,'実績調書【通常版】 '!K28)</f>
        <v>0</v>
      </c>
      <c r="FG7" s="138">
        <f ca="1">IF('実績調書【通常版】 '!L26="夏",0,'実績調書【通常版】 '!L28)</f>
        <v>0</v>
      </c>
      <c r="FH7" s="138">
        <f ca="1">IF('実績調書【通常版】 '!M26="夏",0,'実績調書【通常版】 '!M28)</f>
        <v>0</v>
      </c>
      <c r="FI7" s="138">
        <f ca="1">IF('実績調書【通常版】 '!N26="夏",0,'実績調書【通常版】 '!N28)</f>
        <v>0</v>
      </c>
      <c r="FJ7" s="138">
        <f ca="1">IF('実績調書【通常版】 '!O26="夏",0,'実績調書【通常版】 '!O28)</f>
        <v>0</v>
      </c>
      <c r="FK7" s="138">
        <f ca="1">IF('実績調書【通常版】 '!P26="夏",0,'実績調書【通常版】 '!P28)</f>
        <v>0</v>
      </c>
      <c r="FL7" s="138">
        <f ca="1">IF('実績調書【通常版】 '!Q26="夏",0,'実績調書【通常版】 '!Q28)</f>
        <v>0</v>
      </c>
      <c r="FM7" s="205">
        <f ca="1">IF('実績調書【通常版】 '!R26="夏",0,'実績調書【通常版】 '!R28)</f>
        <v>0</v>
      </c>
      <c r="FN7" s="206">
        <f>IF('実績調書【通常版】 '!S26="夏",0,'実績調書【通常版】 '!S28)</f>
        <v>0</v>
      </c>
      <c r="FO7" s="138">
        <f>IF('実績調書【通常版】 '!T26="夏",0,'実績調書【通常版】 '!T28)</f>
        <v>0</v>
      </c>
      <c r="FP7" s="207">
        <f>IF('実績調書【通常版】 '!U26="夏",0,'実績調書【通常版】 '!U28)</f>
        <v>0</v>
      </c>
      <c r="FQ7" s="137">
        <f ca="1">IF('実績調書【通常版】 '!V26="夏",0,'実績調書【通常版】 '!V28)</f>
        <v>0</v>
      </c>
      <c r="FR7" s="138">
        <f ca="1">IF('実績調書【通常版】 '!W26="夏",0,'実績調書【通常版】 '!W28)</f>
        <v>0</v>
      </c>
      <c r="FS7" s="138">
        <f ca="1">IF('実績調書【通常版】 '!X26="夏",0,'実績調書【通常版】 '!X28)</f>
        <v>0</v>
      </c>
      <c r="FT7" s="138">
        <f ca="1">IF('実績調書【通常版】 '!Y26="夏",0,'実績調書【通常版】 '!Y28)</f>
        <v>0</v>
      </c>
      <c r="FU7" s="138">
        <f ca="1">IF('実績調書【通常版】 '!Z26="夏",0,'実績調書【通常版】 '!Z28)</f>
        <v>0</v>
      </c>
      <c r="FV7" s="138">
        <f ca="1">IF('実績調書【通常版】 '!AA26="夏",0,'実績調書【通常版】 '!AA28)</f>
        <v>0</v>
      </c>
      <c r="FW7" s="138">
        <f ca="1">IF('実績調書【通常版】 '!AB26="夏",0,'実績調書【通常版】 '!AB28)</f>
        <v>0</v>
      </c>
      <c r="FX7" s="138">
        <f ca="1">IF('実績調書【通常版】 '!AC26="夏",0,'実績調書【通常版】 '!AC28)</f>
        <v>0</v>
      </c>
      <c r="FY7" s="138">
        <f ca="1">IF('実績調書【通常版】 '!AD26="夏",0,'実績調書【通常版】 '!AD28)</f>
        <v>0</v>
      </c>
      <c r="FZ7" s="138">
        <f ca="1">IF('実績調書【通常版】 '!AE26="夏",0,'実績調書【通常版】 '!AE28)</f>
        <v>0</v>
      </c>
      <c r="GA7" s="138">
        <f ca="1">IF('実績調書【通常版】 '!AF26="夏",0,'実績調書【通常版】 '!AF28)</f>
        <v>0</v>
      </c>
      <c r="GB7" s="138">
        <f ca="1">IF('実績調書【通常版】 '!AG26="夏",0,'実績調書【通常版】 '!AG28)</f>
        <v>0</v>
      </c>
      <c r="GC7" s="138">
        <f ca="1">IF('実績調書【通常版】 '!AH26="夏",0,'実績調書【通常版】 '!AH28)</f>
        <v>0</v>
      </c>
      <c r="GD7" s="138">
        <f ca="1">IF('実績調書【通常版】 '!AI26="夏",0,'実績調書【通常版】 '!AI28)</f>
        <v>0</v>
      </c>
      <c r="GE7" s="138">
        <f ca="1">IF('実績調書【通常版】 '!AJ26="夏",0,'実績調書【通常版】 '!AJ28)</f>
        <v>0</v>
      </c>
      <c r="GF7" s="186">
        <f ca="1">IF('実績調書【通常版】 '!AK26="夏",0,'実績調書【通常版】 '!AK28)</f>
        <v>0</v>
      </c>
      <c r="GG7" s="185">
        <f>'実績調書【通常版】 '!G32</f>
        <v>0</v>
      </c>
      <c r="GH7" s="138">
        <f>'実績調書【通常版】 '!H32</f>
        <v>0</v>
      </c>
      <c r="GI7" s="138">
        <f>'実績調書【通常版】 '!I32</f>
        <v>0</v>
      </c>
      <c r="GJ7" s="138">
        <f>'実績調書【通常版】 '!J32</f>
        <v>0</v>
      </c>
      <c r="GK7" s="138">
        <f>'実績調書【通常版】 '!K32</f>
        <v>0</v>
      </c>
      <c r="GL7" s="138">
        <f>'実績調書【通常版】 '!L32</f>
        <v>0</v>
      </c>
      <c r="GM7" s="138">
        <f>'実績調書【通常版】 '!M32</f>
        <v>0</v>
      </c>
      <c r="GN7" s="138">
        <f>'実績調書【通常版】 '!N32</f>
        <v>0</v>
      </c>
      <c r="GO7" s="138">
        <f>'実績調書【通常版】 '!O32</f>
        <v>0</v>
      </c>
      <c r="GP7" s="138">
        <f>'実績調書【通常版】 '!P32</f>
        <v>0</v>
      </c>
      <c r="GQ7" s="138">
        <f>'実績調書【通常版】 '!Q32</f>
        <v>0</v>
      </c>
      <c r="GR7" s="138">
        <f>'実績調書【通常版】 '!R32</f>
        <v>0</v>
      </c>
      <c r="GS7" s="138">
        <f>'実績調書【通常版】 '!S32</f>
        <v>0</v>
      </c>
      <c r="GT7" s="138">
        <f>'実績調書【通常版】 '!T32</f>
        <v>0</v>
      </c>
      <c r="GU7" s="138">
        <f>'実績調書【通常版】 '!U32</f>
        <v>0</v>
      </c>
      <c r="GV7" s="138">
        <f>'実績調書【通常版】 '!V32</f>
        <v>0</v>
      </c>
      <c r="GW7" s="138">
        <f>'実績調書【通常版】 '!W32</f>
        <v>0</v>
      </c>
      <c r="GX7" s="138">
        <f>'実績調書【通常版】 '!X32</f>
        <v>0</v>
      </c>
      <c r="GY7" s="138">
        <f>'実績調書【通常版】 '!Y32</f>
        <v>0</v>
      </c>
      <c r="GZ7" s="138">
        <f>'実績調書【通常版】 '!Z32</f>
        <v>0</v>
      </c>
      <c r="HA7" s="138">
        <f>'実績調書【通常版】 '!AA32</f>
        <v>0</v>
      </c>
      <c r="HB7" s="138">
        <f>'実績調書【通常版】 '!AB32</f>
        <v>0</v>
      </c>
      <c r="HC7" s="138">
        <f>'実績調書【通常版】 '!AC32</f>
        <v>0</v>
      </c>
      <c r="HD7" s="138">
        <f>'実績調書【通常版】 '!AD32</f>
        <v>0</v>
      </c>
      <c r="HE7" s="138">
        <f>'実績調書【通常版】 '!AE32</f>
        <v>0</v>
      </c>
      <c r="HF7" s="138">
        <f>'実績調書【通常版】 '!AF32</f>
        <v>0</v>
      </c>
      <c r="HG7" s="138">
        <f>'実績調書【通常版】 '!AG32</f>
        <v>0</v>
      </c>
      <c r="HH7" s="138">
        <f>'実績調書【通常版】 '!AH32</f>
        <v>0</v>
      </c>
      <c r="HI7" s="138">
        <f>'実績調書【通常版】 '!AI32</f>
        <v>0</v>
      </c>
      <c r="HJ7" s="186">
        <f>'実績調書【通常版】 '!AJ32</f>
        <v>0</v>
      </c>
      <c r="HK7" s="185">
        <f>'実績調書【通常版】 '!G36</f>
        <v>0</v>
      </c>
      <c r="HL7" s="138">
        <f>'実績調書【通常版】 '!H36</f>
        <v>0</v>
      </c>
      <c r="HM7" s="138">
        <f>'実績調書【通常版】 '!I36</f>
        <v>0</v>
      </c>
      <c r="HN7" s="138">
        <f>'実績調書【通常版】 '!J36</f>
        <v>0</v>
      </c>
      <c r="HO7" s="138">
        <f>'実績調書【通常版】 '!K36</f>
        <v>0</v>
      </c>
      <c r="HP7" s="138">
        <f>'実績調書【通常版】 '!L36</f>
        <v>0</v>
      </c>
      <c r="HQ7" s="138">
        <f>'実績調書【通常版】 '!M36</f>
        <v>0</v>
      </c>
      <c r="HR7" s="138">
        <f>'実績調書【通常版】 '!N36</f>
        <v>0</v>
      </c>
      <c r="HS7" s="138">
        <f>'実績調書【通常版】 '!O36</f>
        <v>0</v>
      </c>
      <c r="HT7" s="138">
        <f>'実績調書【通常版】 '!P36</f>
        <v>0</v>
      </c>
      <c r="HU7" s="138">
        <f>'実績調書【通常版】 '!Q36</f>
        <v>0</v>
      </c>
      <c r="HV7" s="138">
        <f>'実績調書【通常版】 '!R36</f>
        <v>0</v>
      </c>
      <c r="HW7" s="138">
        <f>'実績調書【通常版】 '!S36</f>
        <v>0</v>
      </c>
      <c r="HX7" s="138">
        <f>'実績調書【通常版】 '!T36</f>
        <v>0</v>
      </c>
      <c r="HY7" s="138">
        <f>'実績調書【通常版】 '!U36</f>
        <v>0</v>
      </c>
      <c r="HZ7" s="138">
        <f>'実績調書【通常版】 '!V36</f>
        <v>0</v>
      </c>
      <c r="IA7" s="138">
        <f>'実績調書【通常版】 '!W36</f>
        <v>0</v>
      </c>
      <c r="IB7" s="138">
        <f>'実績調書【通常版】 '!X36</f>
        <v>0</v>
      </c>
      <c r="IC7" s="138">
        <f>'実績調書【通常版】 '!Y36</f>
        <v>0</v>
      </c>
      <c r="ID7" s="138">
        <f>'実績調書【通常版】 '!Z36</f>
        <v>0</v>
      </c>
      <c r="IE7" s="138">
        <f>'実績調書【通常版】 '!AA36</f>
        <v>0</v>
      </c>
      <c r="IF7" s="138">
        <f>'実績調書【通常版】 '!AB36</f>
        <v>0</v>
      </c>
      <c r="IG7" s="138">
        <f>'実績調書【通常版】 '!AC36</f>
        <v>0</v>
      </c>
      <c r="IH7" s="138">
        <f>'実績調書【通常版】 '!AD36</f>
        <v>0</v>
      </c>
      <c r="II7" s="138">
        <f>'実績調書【通常版】 '!AE36</f>
        <v>0</v>
      </c>
      <c r="IJ7" s="138">
        <f>'実績調書【通常版】 '!AF36</f>
        <v>0</v>
      </c>
      <c r="IK7" s="138">
        <f>'実績調書【通常版】 '!AG36</f>
        <v>0</v>
      </c>
      <c r="IL7" s="138">
        <f>'実績調書【通常版】 '!AH36</f>
        <v>0</v>
      </c>
      <c r="IM7" s="138">
        <f>'実績調書【通常版】 '!AI36</f>
        <v>0</v>
      </c>
      <c r="IN7" s="138">
        <f>'実績調書【通常版】 '!AJ36</f>
        <v>0</v>
      </c>
      <c r="IO7" s="186">
        <f>'実績調書【通常版】 '!AK36</f>
        <v>0</v>
      </c>
      <c r="IP7" s="185">
        <f>'実績調書【通常版】 '!G40</f>
        <v>0</v>
      </c>
      <c r="IQ7" s="138">
        <f>'実績調書【通常版】 '!H40</f>
        <v>0</v>
      </c>
      <c r="IR7" s="138">
        <f>'実績調書【通常版】 '!I40</f>
        <v>0</v>
      </c>
      <c r="IS7" s="138">
        <f>'実績調書【通常版】 '!J40</f>
        <v>0</v>
      </c>
      <c r="IT7" s="138">
        <f>'実績調書【通常版】 '!K40</f>
        <v>0</v>
      </c>
      <c r="IU7" s="138">
        <f>'実績調書【通常版】 '!L40</f>
        <v>0</v>
      </c>
      <c r="IV7" s="138">
        <f>'実績調書【通常版】 '!M40</f>
        <v>0</v>
      </c>
      <c r="IW7" s="138">
        <f>'実績調書【通常版】 '!N40</f>
        <v>0</v>
      </c>
      <c r="IX7" s="138">
        <f>'実績調書【通常版】 '!O40</f>
        <v>0</v>
      </c>
      <c r="IY7" s="138">
        <f>'実績調書【通常版】 '!P40</f>
        <v>0</v>
      </c>
      <c r="IZ7" s="138">
        <f>'実績調書【通常版】 '!Q40</f>
        <v>0</v>
      </c>
      <c r="JA7" s="138">
        <f>'実績調書【通常版】 '!R40</f>
        <v>0</v>
      </c>
      <c r="JB7" s="138">
        <f>'実績調書【通常版】 '!S40</f>
        <v>0</v>
      </c>
      <c r="JC7" s="138">
        <f>'実績調書【通常版】 '!T40</f>
        <v>0</v>
      </c>
      <c r="JD7" s="138">
        <f>'実績調書【通常版】 '!U40</f>
        <v>0</v>
      </c>
      <c r="JE7" s="138">
        <f>'実績調書【通常版】 '!V40</f>
        <v>0</v>
      </c>
      <c r="JF7" s="138">
        <f>'実績調書【通常版】 '!W40</f>
        <v>0</v>
      </c>
      <c r="JG7" s="138">
        <f>'実績調書【通常版】 '!X40</f>
        <v>0</v>
      </c>
      <c r="JH7" s="138">
        <f>'実績調書【通常版】 '!Y40</f>
        <v>0</v>
      </c>
      <c r="JI7" s="138">
        <f>'実績調書【通常版】 '!Z40</f>
        <v>0</v>
      </c>
      <c r="JJ7" s="138">
        <f>'実績調書【通常版】 '!AA40</f>
        <v>0</v>
      </c>
      <c r="JK7" s="138">
        <f>'実績調書【通常版】 '!AB40</f>
        <v>0</v>
      </c>
      <c r="JL7" s="138">
        <f>'実績調書【通常版】 '!AC40</f>
        <v>0</v>
      </c>
      <c r="JM7" s="138">
        <f>'実績調書【通常版】 '!AD40</f>
        <v>0</v>
      </c>
      <c r="JN7" s="138">
        <f>'実績調書【通常版】 '!AE40</f>
        <v>0</v>
      </c>
      <c r="JO7" s="138">
        <f>'実績調書【通常版】 '!AF40</f>
        <v>0</v>
      </c>
      <c r="JP7" s="138">
        <f>'実績調書【通常版】 '!AG40</f>
        <v>0</v>
      </c>
      <c r="JQ7" s="138">
        <f>'実績調書【通常版】 '!AH40</f>
        <v>0</v>
      </c>
      <c r="JR7" s="138">
        <f>'実績調書【通常版】 '!AI40</f>
        <v>0</v>
      </c>
      <c r="JS7" s="186">
        <f>'実績調書【通常版】 '!AJ40</f>
        <v>0</v>
      </c>
      <c r="JT7" s="185">
        <f ca="1">IF('実績調書【通常版】 '!G42="年末",0,'実績調書【通常版】 '!G44)</f>
        <v>0</v>
      </c>
      <c r="JU7" s="138">
        <f ca="1">IF('実績調書【通常版】 '!H42="年末",0,'実績調書【通常版】 '!H44)</f>
        <v>0</v>
      </c>
      <c r="JV7" s="138">
        <f ca="1">IF('実績調書【通常版】 '!I42="年末",0,'実績調書【通常版】 '!I44)</f>
        <v>0</v>
      </c>
      <c r="JW7" s="138">
        <f ca="1">IF('実績調書【通常版】 '!J42="年末",0,'実績調書【通常版】 '!J44)</f>
        <v>0</v>
      </c>
      <c r="JX7" s="138">
        <f ca="1">IF('実績調書【通常版】 '!K42="年末",0,'実績調書【通常版】 '!K44)</f>
        <v>0</v>
      </c>
      <c r="JY7" s="138">
        <f ca="1">IF('実績調書【通常版】 '!L42="年末",0,'実績調書【通常版】 '!L44)</f>
        <v>0</v>
      </c>
      <c r="JZ7" s="138">
        <f ca="1">IF('実績調書【通常版】 '!M42="年末",0,'実績調書【通常版】 '!M44)</f>
        <v>0</v>
      </c>
      <c r="KA7" s="138">
        <f ca="1">IF('実績調書【通常版】 '!N42="年末",0,'実績調書【通常版】 '!N44)</f>
        <v>0</v>
      </c>
      <c r="KB7" s="138">
        <f ca="1">IF('実績調書【通常版】 '!O42="年末",0,'実績調書【通常版】 '!O44)</f>
        <v>0</v>
      </c>
      <c r="KC7" s="138">
        <f ca="1">IF('実績調書【通常版】 '!P42="年末",0,'実績調書【通常版】 '!P44)</f>
        <v>0</v>
      </c>
      <c r="KD7" s="138">
        <f ca="1">IF('実績調書【通常版】 '!Q42="年末",0,'実績調書【通常版】 '!Q44)</f>
        <v>0</v>
      </c>
      <c r="KE7" s="138">
        <f ca="1">IF('実績調書【通常版】 '!R42="年末",0,'実績調書【通常版】 '!R44)</f>
        <v>0</v>
      </c>
      <c r="KF7" s="138">
        <f ca="1">IF('実績調書【通常版】 '!S42="年末",0,'実績調書【通常版】 '!S44)</f>
        <v>0</v>
      </c>
      <c r="KG7" s="138">
        <f ca="1">IF('実績調書【通常版】 '!T42="年末",0,'実績調書【通常版】 '!T44)</f>
        <v>0</v>
      </c>
      <c r="KH7" s="138">
        <f ca="1">IF('実績調書【通常版】 '!U42="年末",0,'実績調書【通常版】 '!U44)</f>
        <v>0</v>
      </c>
      <c r="KI7" s="138">
        <f ca="1">IF('実績調書【通常版】 '!V42="年末",0,'実績調書【通常版】 '!V44)</f>
        <v>0</v>
      </c>
      <c r="KJ7" s="138">
        <f ca="1">IF('実績調書【通常版】 '!W42="年末",0,'実績調書【通常版】 '!W44)</f>
        <v>0</v>
      </c>
      <c r="KK7" s="138">
        <f ca="1">IF('実績調書【通常版】 '!X42="年末",0,'実績調書【通常版】 '!X44)</f>
        <v>0</v>
      </c>
      <c r="KL7" s="138">
        <f ca="1">IF('実績調書【通常版】 '!Y42="年末",0,'実績調書【通常版】 '!Y44)</f>
        <v>0</v>
      </c>
      <c r="KM7" s="138">
        <f ca="1">IF('実績調書【通常版】 '!Z42="年末",0,'実績調書【通常版】 '!Z44)</f>
        <v>0</v>
      </c>
      <c r="KN7" s="138">
        <f ca="1">IF('実績調書【通常版】 '!AA42="年末",0,'実績調書【通常版】 '!AA44)</f>
        <v>0</v>
      </c>
      <c r="KO7" s="138">
        <f ca="1">IF('実績調書【通常版】 '!AB42="年末",0,'実績調書【通常版】 '!AB44)</f>
        <v>0</v>
      </c>
      <c r="KP7" s="138">
        <f ca="1">IF('実績調書【通常版】 '!AC42="年末",0,'実績調書【通常版】 '!AC44)</f>
        <v>0</v>
      </c>
      <c r="KQ7" s="138">
        <f ca="1">IF('実績調書【通常版】 '!AD42="年末",0,'実績調書【通常版】 '!AD44)</f>
        <v>0</v>
      </c>
      <c r="KR7" s="138">
        <f ca="1">IF('実績調書【通常版】 '!AE42="年末",0,'実績調書【通常版】 '!AE44)</f>
        <v>0</v>
      </c>
      <c r="KS7" s="138">
        <f ca="1">IF('実績調書【通常版】 '!AF42="年末",0,'実績調書【通常版】 '!AF44)</f>
        <v>0</v>
      </c>
      <c r="KT7" s="138">
        <f ca="1">IF('実績調書【通常版】 '!AG42="年末",0,'実績調書【通常版】 '!AG44)</f>
        <v>0</v>
      </c>
      <c r="KU7" s="205">
        <f ca="1">IF('実績調書【通常版】 '!AH42="年末",0,'実績調書【通常版】 '!AH44)</f>
        <v>0</v>
      </c>
      <c r="KV7" s="206">
        <f ca="1">IF('実績調書【通常版】 '!AI42="年末",0,'実績調書【通常版】 '!AI44)</f>
        <v>0</v>
      </c>
      <c r="KW7" s="138">
        <f>IF('実績調書【通常版】 '!AJ42="年末",0,'実績調書【通常版】 '!AJ44)</f>
        <v>0</v>
      </c>
      <c r="KX7" s="186">
        <f>IF('実績調書【通常版】 '!AK42="年末",0,'実績調書【通常版】 '!AK44)</f>
        <v>0</v>
      </c>
      <c r="KY7" s="185">
        <f>IF('実績調書【通常版】 '!G46="年始",0,'実績調書【通常版】 '!G48)</f>
        <v>0</v>
      </c>
      <c r="KZ7" s="138">
        <f>IF('実績調書【通常版】 '!H46="年始",0,'実績調書【通常版】 '!H48)</f>
        <v>0</v>
      </c>
      <c r="LA7" s="207">
        <f>IF('実績調書【通常版】 '!I46="年始",0,'実績調書【通常版】 '!I48)</f>
        <v>0</v>
      </c>
      <c r="LB7" s="137">
        <f>IF('実績調書【通常版】 '!J46="年始",0,'実績調書【通常版】 '!J48)</f>
        <v>0</v>
      </c>
      <c r="LC7" s="138">
        <f ca="1">IF('実績調書【通常版】 '!K46="年始",0,'実績調書【通常版】 '!K48)</f>
        <v>0</v>
      </c>
      <c r="LD7" s="138">
        <f ca="1">IF('実績調書【通常版】 '!L46="年始",0,'実績調書【通常版】 '!L48)</f>
        <v>0</v>
      </c>
      <c r="LE7" s="138">
        <f ca="1">IF('実績調書【通常版】 '!M46="年始",0,'実績調書【通常版】 '!M48)</f>
        <v>0</v>
      </c>
      <c r="LF7" s="138">
        <f ca="1">IF('実績調書【通常版】 '!N46="年始",0,'実績調書【通常版】 '!N48)</f>
        <v>0</v>
      </c>
      <c r="LG7" s="138">
        <f ca="1">IF('実績調書【通常版】 '!O46="年始",0,'実績調書【通常版】 '!O48)</f>
        <v>0</v>
      </c>
      <c r="LH7" s="138">
        <f ca="1">IF('実績調書【通常版】 '!P46="年始",0,'実績調書【通常版】 '!P48)</f>
        <v>0</v>
      </c>
      <c r="LI7" s="138">
        <f ca="1">IF('実績調書【通常版】 '!Q46="年始",0,'実績調書【通常版】 '!Q48)</f>
        <v>0</v>
      </c>
      <c r="LJ7" s="138">
        <f ca="1">IF('実績調書【通常版】 '!R46="年始",0,'実績調書【通常版】 '!R48)</f>
        <v>0</v>
      </c>
      <c r="LK7" s="138">
        <f ca="1">IF('実績調書【通常版】 '!S46="年始",0,'実績調書【通常版】 '!S48)</f>
        <v>0</v>
      </c>
      <c r="LL7" s="138">
        <f ca="1">IF('実績調書【通常版】 '!T46="年始",0,'実績調書【通常版】 '!T48)</f>
        <v>0</v>
      </c>
      <c r="LM7" s="138">
        <f ca="1">IF('実績調書【通常版】 '!U46="年始",0,'実績調書【通常版】 '!U48)</f>
        <v>0</v>
      </c>
      <c r="LN7" s="138">
        <f ca="1">IF('実績調書【通常版】 '!V46="年始",0,'実績調書【通常版】 '!V48)</f>
        <v>0</v>
      </c>
      <c r="LO7" s="138">
        <f ca="1">IF('実績調書【通常版】 '!W46="年始",0,'実績調書【通常版】 '!W48)</f>
        <v>0</v>
      </c>
      <c r="LP7" s="138">
        <f ca="1">IF('実績調書【通常版】 '!X46="年始",0,'実績調書【通常版】 '!X48)</f>
        <v>0</v>
      </c>
      <c r="LQ7" s="138">
        <f ca="1">IF('実績調書【通常版】 '!Y46="年始",0,'実績調書【通常版】 '!Y48)</f>
        <v>0</v>
      </c>
      <c r="LR7" s="138">
        <f ca="1">IF('実績調書【通常版】 '!Z46="年始",0,'実績調書【通常版】 '!Z48)</f>
        <v>0</v>
      </c>
      <c r="LS7" s="138">
        <f ca="1">IF('実績調書【通常版】 '!AA46="年始",0,'実績調書【通常版】 '!AA48)</f>
        <v>0</v>
      </c>
      <c r="LT7" s="138">
        <f ca="1">IF('実績調書【通常版】 '!AB46="年始",0,'実績調書【通常版】 '!AB48)</f>
        <v>0</v>
      </c>
      <c r="LU7" s="138">
        <f ca="1">IF('実績調書【通常版】 '!AC46="年始",0,'実績調書【通常版】 '!AC48)</f>
        <v>0</v>
      </c>
      <c r="LV7" s="138">
        <f ca="1">IF('実績調書【通常版】 '!AD46="年始",0,'実績調書【通常版】 '!AD48)</f>
        <v>0</v>
      </c>
      <c r="LW7" s="138">
        <f ca="1">IF('実績調書【通常版】 '!AE46="年始",0,'実績調書【通常版】 '!AE48)</f>
        <v>0</v>
      </c>
      <c r="LX7" s="138">
        <f ca="1">IF('実績調書【通常版】 '!AF46="年始",0,'実績調書【通常版】 '!AF48)</f>
        <v>0</v>
      </c>
      <c r="LY7" s="138">
        <f ca="1">IF('実績調書【通常版】 '!AG46="年始",0,'実績調書【通常版】 '!AG48)</f>
        <v>0</v>
      </c>
      <c r="LZ7" s="138">
        <f ca="1">IF('実績調書【通常版】 '!AH46="年始",0,'実績調書【通常版】 '!AH48)</f>
        <v>0</v>
      </c>
      <c r="MA7" s="138">
        <f ca="1">IF('実績調書【通常版】 '!AI46="年始",0,'実績調書【通常版】 '!AI48)</f>
        <v>0</v>
      </c>
      <c r="MB7" s="138">
        <f ca="1">IF('実績調書【通常版】 '!AJ46="年始",0,'実績調書【通常版】 '!AJ48)</f>
        <v>0</v>
      </c>
      <c r="MC7" s="186">
        <f ca="1">IF('実績調書【通常版】 '!AK46="年始",0,'実績調書【通常版】 '!AK48)</f>
        <v>0</v>
      </c>
      <c r="MD7" s="185">
        <f>'実績調書【通常版】 '!G52</f>
        <v>0</v>
      </c>
      <c r="ME7" s="138">
        <f>'実績調書【通常版】 '!H52</f>
        <v>0</v>
      </c>
      <c r="MF7" s="138">
        <f>'実績調書【通常版】 '!I52</f>
        <v>0</v>
      </c>
      <c r="MG7" s="138">
        <f>'実績調書【通常版】 '!J52</f>
        <v>0</v>
      </c>
      <c r="MH7" s="138">
        <f>'実績調書【通常版】 '!K52</f>
        <v>0</v>
      </c>
      <c r="MI7" s="138">
        <f>'実績調書【通常版】 '!L52</f>
        <v>0</v>
      </c>
      <c r="MJ7" s="138">
        <f>'実績調書【通常版】 '!M52</f>
        <v>0</v>
      </c>
      <c r="MK7" s="138">
        <f>'実績調書【通常版】 '!N52</f>
        <v>0</v>
      </c>
      <c r="ML7" s="138">
        <f>'実績調書【通常版】 '!O52</f>
        <v>0</v>
      </c>
      <c r="MM7" s="138">
        <f>'実績調書【通常版】 '!P52</f>
        <v>0</v>
      </c>
      <c r="MN7" s="138">
        <f>'実績調書【通常版】 '!Q52</f>
        <v>0</v>
      </c>
      <c r="MO7" s="138">
        <f>'実績調書【通常版】 '!R52</f>
        <v>0</v>
      </c>
      <c r="MP7" s="138">
        <f>'実績調書【通常版】 '!S52</f>
        <v>0</v>
      </c>
      <c r="MQ7" s="138">
        <f>'実績調書【通常版】 '!T52</f>
        <v>0</v>
      </c>
      <c r="MR7" s="138">
        <f>'実績調書【通常版】 '!U52</f>
        <v>0</v>
      </c>
      <c r="MS7" s="138">
        <f>'実績調書【通常版】 '!V52</f>
        <v>0</v>
      </c>
      <c r="MT7" s="138">
        <f>'実績調書【通常版】 '!W52</f>
        <v>0</v>
      </c>
      <c r="MU7" s="138">
        <f>'実績調書【通常版】 '!X52</f>
        <v>0</v>
      </c>
      <c r="MV7" s="138">
        <f>'実績調書【通常版】 '!Y52</f>
        <v>0</v>
      </c>
      <c r="MW7" s="138">
        <f>'実績調書【通常版】 '!Z52</f>
        <v>0</v>
      </c>
      <c r="MX7" s="138">
        <f>'実績調書【通常版】 '!AA52</f>
        <v>0</v>
      </c>
      <c r="MY7" s="138">
        <f>'実績調書【通常版】 '!AB52</f>
        <v>0</v>
      </c>
      <c r="MZ7" s="138">
        <f>'実績調書【通常版】 '!AC52</f>
        <v>0</v>
      </c>
      <c r="NA7" s="138">
        <f>'実績調書【通常版】 '!AD52</f>
        <v>0</v>
      </c>
      <c r="NB7" s="138">
        <f>'実績調書【通常版】 '!AE52</f>
        <v>0</v>
      </c>
      <c r="NC7" s="138">
        <f>'実績調書【通常版】 '!AF52</f>
        <v>0</v>
      </c>
      <c r="ND7" s="138">
        <f>'実績調書【通常版】 '!AG52</f>
        <v>0</v>
      </c>
      <c r="NE7" s="138">
        <f>'実績調書【通常版】 '!AH52</f>
        <v>0</v>
      </c>
      <c r="NF7" s="186">
        <f>'実績調書【通常版】 '!AI52</f>
        <v>0</v>
      </c>
      <c r="NG7" s="185">
        <f>'実績調書【通常版】 '!G56</f>
        <v>0</v>
      </c>
      <c r="NH7" s="138">
        <f>'実績調書【通常版】 '!H56</f>
        <v>0</v>
      </c>
      <c r="NI7" s="138">
        <f>'実績調書【通常版】 '!I56</f>
        <v>0</v>
      </c>
      <c r="NJ7" s="138">
        <f>'実績調書【通常版】 '!J56</f>
        <v>0</v>
      </c>
      <c r="NK7" s="138">
        <f>'実績調書【通常版】 '!K56</f>
        <v>0</v>
      </c>
      <c r="NL7" s="138">
        <f>'実績調書【通常版】 '!L56</f>
        <v>0</v>
      </c>
      <c r="NM7" s="138">
        <f>'実績調書【通常版】 '!M56</f>
        <v>0</v>
      </c>
      <c r="NN7" s="138">
        <f>'実績調書【通常版】 '!N56</f>
        <v>0</v>
      </c>
      <c r="NO7" s="138">
        <f>'実績調書【通常版】 '!O56</f>
        <v>0</v>
      </c>
      <c r="NP7" s="138">
        <f>'実績調書【通常版】 '!P56</f>
        <v>0</v>
      </c>
      <c r="NQ7" s="138">
        <f>'実績調書【通常版】 '!Q56</f>
        <v>0</v>
      </c>
      <c r="NR7" s="138">
        <f>'実績調書【通常版】 '!R56</f>
        <v>0</v>
      </c>
      <c r="NS7" s="138">
        <f>'実績調書【通常版】 '!S56</f>
        <v>0</v>
      </c>
      <c r="NT7" s="138">
        <f>'実績調書【通常版】 '!T56</f>
        <v>0</v>
      </c>
      <c r="NU7" s="138">
        <f>'実績調書【通常版】 '!U56</f>
        <v>0</v>
      </c>
      <c r="NV7" s="138">
        <f>'実績調書【通常版】 '!V56</f>
        <v>0</v>
      </c>
      <c r="NW7" s="138">
        <f>'実績調書【通常版】 '!W56</f>
        <v>0</v>
      </c>
      <c r="NX7" s="138">
        <f>'実績調書【通常版】 '!X56</f>
        <v>0</v>
      </c>
      <c r="NY7" s="138">
        <f>'実績調書【通常版】 '!Y56</f>
        <v>0</v>
      </c>
      <c r="NZ7" s="138">
        <f>'実績調書【通常版】 '!Z56</f>
        <v>0</v>
      </c>
      <c r="OA7" s="138">
        <f>'実績調書【通常版】 '!AA56</f>
        <v>0</v>
      </c>
      <c r="OB7" s="138">
        <f>'実績調書【通常版】 '!AB56</f>
        <v>0</v>
      </c>
      <c r="OC7" s="138">
        <f>'実績調書【通常版】 '!AC56</f>
        <v>0</v>
      </c>
      <c r="OD7" s="138">
        <f>'実績調書【通常版】 '!AD56</f>
        <v>0</v>
      </c>
      <c r="OE7" s="138">
        <f>'実績調書【通常版】 '!AE56</f>
        <v>0</v>
      </c>
      <c r="OF7" s="138">
        <f>'実績調書【通常版】 '!AF56</f>
        <v>0</v>
      </c>
      <c r="OG7" s="138">
        <f>'実績調書【通常版】 '!AG56</f>
        <v>0</v>
      </c>
      <c r="OH7" s="138">
        <f>'実績調書【通常版】 '!AH56</f>
        <v>0</v>
      </c>
      <c r="OI7" s="138">
        <f>'実績調書【通常版】 '!AI56</f>
        <v>0</v>
      </c>
      <c r="OJ7" s="138">
        <f>'実績調書【通常版】 '!AJ56</f>
        <v>0</v>
      </c>
      <c r="OK7" s="186">
        <f>'実績調書【通常版】 '!AK56</f>
        <v>0</v>
      </c>
      <c r="ON7" s="39"/>
    </row>
    <row r="8" spans="2:404" ht="13.5" customHeight="1" thickBot="1">
      <c r="B8" s="197"/>
      <c r="C8" s="198"/>
      <c r="D8" s="199"/>
      <c r="E8" s="208"/>
      <c r="F8" s="209"/>
      <c r="G8" s="209"/>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10"/>
      <c r="AJ8" s="208"/>
      <c r="AK8" s="209"/>
      <c r="AL8" s="209"/>
      <c r="AM8" s="209"/>
      <c r="AN8" s="209"/>
      <c r="AO8" s="209"/>
      <c r="AP8" s="209"/>
      <c r="AQ8" s="209"/>
      <c r="AR8" s="209"/>
      <c r="AS8" s="209"/>
      <c r="AT8" s="209"/>
      <c r="AU8" s="209"/>
      <c r="AV8" s="209"/>
      <c r="AW8" s="209"/>
      <c r="AX8" s="209"/>
      <c r="AY8" s="209"/>
      <c r="AZ8" s="209"/>
      <c r="BA8" s="209"/>
      <c r="BB8" s="209"/>
      <c r="BC8" s="209"/>
      <c r="BD8" s="209"/>
      <c r="BE8" s="209"/>
      <c r="BF8" s="209"/>
      <c r="BG8" s="209"/>
      <c r="BH8" s="209"/>
      <c r="BI8" s="209"/>
      <c r="BJ8" s="209"/>
      <c r="BK8" s="209"/>
      <c r="BL8" s="209"/>
      <c r="BM8" s="210"/>
      <c r="BN8" s="208"/>
      <c r="BO8" s="209"/>
      <c r="BP8" s="209"/>
      <c r="BQ8" s="209"/>
      <c r="BR8" s="209"/>
      <c r="BS8" s="209"/>
      <c r="BT8" s="209"/>
      <c r="BU8" s="209"/>
      <c r="BV8" s="209"/>
      <c r="BW8" s="209"/>
      <c r="BX8" s="209"/>
      <c r="BY8" s="209"/>
      <c r="BZ8" s="209"/>
      <c r="CA8" s="209"/>
      <c r="CB8" s="209"/>
      <c r="CC8" s="209"/>
      <c r="CD8" s="209"/>
      <c r="CE8" s="209"/>
      <c r="CF8" s="209"/>
      <c r="CG8" s="209"/>
      <c r="CH8" s="209"/>
      <c r="CI8" s="209"/>
      <c r="CJ8" s="209"/>
      <c r="CK8" s="209"/>
      <c r="CL8" s="209"/>
      <c r="CM8" s="209"/>
      <c r="CN8" s="209"/>
      <c r="CO8" s="209"/>
      <c r="CP8" s="209"/>
      <c r="CQ8" s="209"/>
      <c r="CR8" s="210"/>
      <c r="CS8" s="208"/>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10"/>
      <c r="DW8" s="208"/>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9"/>
      <c r="EW8" s="209"/>
      <c r="EX8" s="209"/>
      <c r="EY8" s="209"/>
      <c r="EZ8" s="209"/>
      <c r="FA8" s="210"/>
      <c r="FB8" s="208"/>
      <c r="FC8" s="209"/>
      <c r="FD8" s="209"/>
      <c r="FE8" s="209"/>
      <c r="FF8" s="209"/>
      <c r="FG8" s="209"/>
      <c r="FH8" s="209"/>
      <c r="FI8" s="209"/>
      <c r="FJ8" s="209"/>
      <c r="FK8" s="209"/>
      <c r="FL8" s="209"/>
      <c r="FM8" s="211"/>
      <c r="FN8" s="226"/>
      <c r="FO8" s="209"/>
      <c r="FP8" s="227"/>
      <c r="FQ8" s="213"/>
      <c r="FR8" s="209"/>
      <c r="FS8" s="209"/>
      <c r="FT8" s="209"/>
      <c r="FU8" s="209"/>
      <c r="FV8" s="209"/>
      <c r="FW8" s="209"/>
      <c r="FX8" s="209"/>
      <c r="FY8" s="209"/>
      <c r="FZ8" s="209"/>
      <c r="GA8" s="209"/>
      <c r="GB8" s="209"/>
      <c r="GC8" s="209"/>
      <c r="GD8" s="209"/>
      <c r="GE8" s="209"/>
      <c r="GF8" s="210"/>
      <c r="GG8" s="208"/>
      <c r="GH8" s="209"/>
      <c r="GI8" s="209"/>
      <c r="GJ8" s="209"/>
      <c r="GK8" s="209"/>
      <c r="GL8" s="209"/>
      <c r="GM8" s="209"/>
      <c r="GN8" s="209"/>
      <c r="GO8" s="209"/>
      <c r="GP8" s="209"/>
      <c r="GQ8" s="209"/>
      <c r="GR8" s="209"/>
      <c r="GS8" s="209"/>
      <c r="GT8" s="209"/>
      <c r="GU8" s="209"/>
      <c r="GV8" s="209"/>
      <c r="GW8" s="209"/>
      <c r="GX8" s="209"/>
      <c r="GY8" s="209"/>
      <c r="GZ8" s="209"/>
      <c r="HA8" s="209"/>
      <c r="HB8" s="209"/>
      <c r="HC8" s="209"/>
      <c r="HD8" s="209"/>
      <c r="HE8" s="209"/>
      <c r="HF8" s="209"/>
      <c r="HG8" s="209"/>
      <c r="HH8" s="209"/>
      <c r="HI8" s="209"/>
      <c r="HJ8" s="210"/>
      <c r="HK8" s="208"/>
      <c r="HL8" s="209"/>
      <c r="HM8" s="209"/>
      <c r="HN8" s="209"/>
      <c r="HO8" s="209"/>
      <c r="HP8" s="209"/>
      <c r="HQ8" s="209"/>
      <c r="HR8" s="209"/>
      <c r="HS8" s="209"/>
      <c r="HT8" s="209"/>
      <c r="HU8" s="209"/>
      <c r="HV8" s="209"/>
      <c r="HW8" s="209"/>
      <c r="HX8" s="209"/>
      <c r="HY8" s="209"/>
      <c r="HZ8" s="209"/>
      <c r="IA8" s="209"/>
      <c r="IB8" s="209"/>
      <c r="IC8" s="209"/>
      <c r="ID8" s="209"/>
      <c r="IE8" s="209"/>
      <c r="IF8" s="209"/>
      <c r="IG8" s="209"/>
      <c r="IH8" s="209"/>
      <c r="II8" s="209"/>
      <c r="IJ8" s="209"/>
      <c r="IK8" s="209"/>
      <c r="IL8" s="209"/>
      <c r="IM8" s="209"/>
      <c r="IN8" s="209"/>
      <c r="IO8" s="210"/>
      <c r="IP8" s="208"/>
      <c r="IQ8" s="209"/>
      <c r="IR8" s="209"/>
      <c r="IS8" s="209"/>
      <c r="IT8" s="209"/>
      <c r="IU8" s="209"/>
      <c r="IV8" s="209"/>
      <c r="IW8" s="209"/>
      <c r="IX8" s="209"/>
      <c r="IY8" s="209"/>
      <c r="IZ8" s="209"/>
      <c r="JA8" s="209"/>
      <c r="JB8" s="209"/>
      <c r="JC8" s="209"/>
      <c r="JD8" s="209"/>
      <c r="JE8" s="209"/>
      <c r="JF8" s="209"/>
      <c r="JG8" s="209"/>
      <c r="JH8" s="209"/>
      <c r="JI8" s="209"/>
      <c r="JJ8" s="209"/>
      <c r="JK8" s="209"/>
      <c r="JL8" s="209"/>
      <c r="JM8" s="209"/>
      <c r="JN8" s="209"/>
      <c r="JO8" s="209"/>
      <c r="JP8" s="209"/>
      <c r="JQ8" s="209"/>
      <c r="JR8" s="209"/>
      <c r="JS8" s="210"/>
      <c r="JT8" s="208"/>
      <c r="JU8" s="209"/>
      <c r="JV8" s="209"/>
      <c r="JW8" s="209"/>
      <c r="JX8" s="209"/>
      <c r="JY8" s="209"/>
      <c r="JZ8" s="209"/>
      <c r="KA8" s="209"/>
      <c r="KB8" s="209"/>
      <c r="KC8" s="209"/>
      <c r="KD8" s="209"/>
      <c r="KE8" s="209"/>
      <c r="KF8" s="209"/>
      <c r="KG8" s="209"/>
      <c r="KH8" s="209"/>
      <c r="KI8" s="209"/>
      <c r="KJ8" s="209"/>
      <c r="KK8" s="209"/>
      <c r="KL8" s="209"/>
      <c r="KM8" s="209"/>
      <c r="KN8" s="209"/>
      <c r="KO8" s="209"/>
      <c r="KP8" s="209"/>
      <c r="KQ8" s="209"/>
      <c r="KR8" s="209"/>
      <c r="KS8" s="209"/>
      <c r="KT8" s="209"/>
      <c r="KU8" s="211"/>
      <c r="KV8" s="216"/>
      <c r="KW8" s="217"/>
      <c r="KX8" s="218"/>
      <c r="KY8" s="219"/>
      <c r="KZ8" s="217"/>
      <c r="LA8" s="220"/>
      <c r="LB8" s="213"/>
      <c r="LC8" s="209"/>
      <c r="LD8" s="209"/>
      <c r="LE8" s="209"/>
      <c r="LF8" s="209"/>
      <c r="LG8" s="209"/>
      <c r="LH8" s="209"/>
      <c r="LI8" s="209"/>
      <c r="LJ8" s="209"/>
      <c r="LK8" s="209"/>
      <c r="LL8" s="209"/>
      <c r="LM8" s="209"/>
      <c r="LN8" s="209"/>
      <c r="LO8" s="209"/>
      <c r="LP8" s="209"/>
      <c r="LQ8" s="209"/>
      <c r="LR8" s="209"/>
      <c r="LS8" s="209"/>
      <c r="LT8" s="209"/>
      <c r="LU8" s="209"/>
      <c r="LV8" s="209"/>
      <c r="LW8" s="209"/>
      <c r="LX8" s="209"/>
      <c r="LY8" s="209"/>
      <c r="LZ8" s="209"/>
      <c r="MA8" s="209"/>
      <c r="MB8" s="209"/>
      <c r="MC8" s="210"/>
      <c r="MD8" s="208"/>
      <c r="ME8" s="209"/>
      <c r="MF8" s="209"/>
      <c r="MG8" s="209"/>
      <c r="MH8" s="209"/>
      <c r="MI8" s="209"/>
      <c r="MJ8" s="209"/>
      <c r="MK8" s="209"/>
      <c r="ML8" s="209"/>
      <c r="MM8" s="209"/>
      <c r="MN8" s="209"/>
      <c r="MO8" s="209"/>
      <c r="MP8" s="209"/>
      <c r="MQ8" s="209"/>
      <c r="MR8" s="209"/>
      <c r="MS8" s="209"/>
      <c r="MT8" s="209"/>
      <c r="MU8" s="209"/>
      <c r="MV8" s="209"/>
      <c r="MW8" s="209"/>
      <c r="MX8" s="209"/>
      <c r="MY8" s="209"/>
      <c r="MZ8" s="209"/>
      <c r="NA8" s="209"/>
      <c r="NB8" s="209"/>
      <c r="NC8" s="209"/>
      <c r="ND8" s="209"/>
      <c r="NE8" s="209"/>
      <c r="NF8" s="210"/>
      <c r="NG8" s="208"/>
      <c r="NH8" s="209"/>
      <c r="NI8" s="209"/>
      <c r="NJ8" s="209"/>
      <c r="NK8" s="209"/>
      <c r="NL8" s="209"/>
      <c r="NM8" s="209"/>
      <c r="NN8" s="209"/>
      <c r="NO8" s="209"/>
      <c r="NP8" s="209"/>
      <c r="NQ8" s="209"/>
      <c r="NR8" s="209"/>
      <c r="NS8" s="209"/>
      <c r="NT8" s="209"/>
      <c r="NU8" s="209"/>
      <c r="NV8" s="209"/>
      <c r="NW8" s="209"/>
      <c r="NX8" s="209"/>
      <c r="NY8" s="209"/>
      <c r="NZ8" s="209"/>
      <c r="OA8" s="209"/>
      <c r="OB8" s="209"/>
      <c r="OC8" s="209"/>
      <c r="OD8" s="209"/>
      <c r="OE8" s="209"/>
      <c r="OF8" s="209"/>
      <c r="OG8" s="209"/>
      <c r="OH8" s="209"/>
      <c r="OI8" s="209"/>
      <c r="OJ8" s="209"/>
      <c r="OK8" s="210"/>
    </row>
    <row r="9" spans="2:404" ht="13.5" customHeight="1" thickBot="1">
      <c r="B9" s="232" t="s">
        <v>151</v>
      </c>
      <c r="C9" s="233"/>
      <c r="D9" s="234"/>
      <c r="E9" s="235">
        <v>1</v>
      </c>
      <c r="F9" s="236">
        <f ca="1">IF(F5="日",E9+1,E9)</f>
        <v>1</v>
      </c>
      <c r="G9" s="236">
        <f t="shared" ref="G9:BR9" ca="1" si="8">IF(G5="日",F9+1,F9)</f>
        <v>1</v>
      </c>
      <c r="H9" s="236">
        <f t="shared" ca="1" si="8"/>
        <v>1</v>
      </c>
      <c r="I9" s="236">
        <f t="shared" ca="1" si="8"/>
        <v>1</v>
      </c>
      <c r="J9" s="236">
        <f t="shared" ca="1" si="8"/>
        <v>1</v>
      </c>
      <c r="K9" s="236">
        <f t="shared" ca="1" si="8"/>
        <v>1</v>
      </c>
      <c r="L9" s="236">
        <f t="shared" ca="1" si="8"/>
        <v>2</v>
      </c>
      <c r="M9" s="236">
        <f t="shared" ca="1" si="8"/>
        <v>2</v>
      </c>
      <c r="N9" s="236">
        <f t="shared" ca="1" si="8"/>
        <v>2</v>
      </c>
      <c r="O9" s="236">
        <f t="shared" ca="1" si="8"/>
        <v>2</v>
      </c>
      <c r="P9" s="236">
        <f t="shared" ca="1" si="8"/>
        <v>2</v>
      </c>
      <c r="Q9" s="236">
        <f t="shared" ca="1" si="8"/>
        <v>2</v>
      </c>
      <c r="R9" s="236">
        <f t="shared" ca="1" si="8"/>
        <v>2</v>
      </c>
      <c r="S9" s="236">
        <f t="shared" ca="1" si="8"/>
        <v>3</v>
      </c>
      <c r="T9" s="236">
        <f t="shared" ca="1" si="8"/>
        <v>3</v>
      </c>
      <c r="U9" s="236">
        <f t="shared" ca="1" si="8"/>
        <v>3</v>
      </c>
      <c r="V9" s="236">
        <f t="shared" ca="1" si="8"/>
        <v>3</v>
      </c>
      <c r="W9" s="236">
        <f t="shared" ca="1" si="8"/>
        <v>3</v>
      </c>
      <c r="X9" s="236">
        <f t="shared" ca="1" si="8"/>
        <v>3</v>
      </c>
      <c r="Y9" s="236">
        <f t="shared" ca="1" si="8"/>
        <v>3</v>
      </c>
      <c r="Z9" s="236">
        <f t="shared" ca="1" si="8"/>
        <v>4</v>
      </c>
      <c r="AA9" s="236">
        <f t="shared" ca="1" si="8"/>
        <v>4</v>
      </c>
      <c r="AB9" s="236">
        <f t="shared" ca="1" si="8"/>
        <v>4</v>
      </c>
      <c r="AC9" s="236">
        <f t="shared" ca="1" si="8"/>
        <v>4</v>
      </c>
      <c r="AD9" s="236">
        <f t="shared" ca="1" si="8"/>
        <v>4</v>
      </c>
      <c r="AE9" s="236">
        <f t="shared" ca="1" si="8"/>
        <v>4</v>
      </c>
      <c r="AF9" s="236">
        <f t="shared" ca="1" si="8"/>
        <v>4</v>
      </c>
      <c r="AG9" s="236">
        <f t="shared" ca="1" si="8"/>
        <v>5</v>
      </c>
      <c r="AH9" s="236">
        <f t="shared" ca="1" si="8"/>
        <v>5</v>
      </c>
      <c r="AI9" s="236">
        <f t="shared" ca="1" si="8"/>
        <v>5</v>
      </c>
      <c r="AJ9" s="236">
        <f t="shared" ca="1" si="8"/>
        <v>5</v>
      </c>
      <c r="AK9" s="236">
        <f t="shared" ca="1" si="8"/>
        <v>5</v>
      </c>
      <c r="AL9" s="236">
        <f t="shared" ca="1" si="8"/>
        <v>5</v>
      </c>
      <c r="AM9" s="236">
        <f t="shared" ca="1" si="8"/>
        <v>5</v>
      </c>
      <c r="AN9" s="236">
        <f t="shared" ca="1" si="8"/>
        <v>6</v>
      </c>
      <c r="AO9" s="236">
        <f t="shared" ca="1" si="8"/>
        <v>6</v>
      </c>
      <c r="AP9" s="236">
        <f t="shared" ca="1" si="8"/>
        <v>6</v>
      </c>
      <c r="AQ9" s="236">
        <f t="shared" ca="1" si="8"/>
        <v>6</v>
      </c>
      <c r="AR9" s="236">
        <f t="shared" ca="1" si="8"/>
        <v>6</v>
      </c>
      <c r="AS9" s="236">
        <f t="shared" ca="1" si="8"/>
        <v>6</v>
      </c>
      <c r="AT9" s="236">
        <f t="shared" ca="1" si="8"/>
        <v>6</v>
      </c>
      <c r="AU9" s="236">
        <f t="shared" ca="1" si="8"/>
        <v>7</v>
      </c>
      <c r="AV9" s="236">
        <f t="shared" ca="1" si="8"/>
        <v>7</v>
      </c>
      <c r="AW9" s="236">
        <f t="shared" ca="1" si="8"/>
        <v>7</v>
      </c>
      <c r="AX9" s="236">
        <f t="shared" ca="1" si="8"/>
        <v>7</v>
      </c>
      <c r="AY9" s="236">
        <f t="shared" ca="1" si="8"/>
        <v>7</v>
      </c>
      <c r="AZ9" s="236">
        <f t="shared" ca="1" si="8"/>
        <v>7</v>
      </c>
      <c r="BA9" s="236">
        <f t="shared" ca="1" si="8"/>
        <v>7</v>
      </c>
      <c r="BB9" s="236">
        <f t="shared" ca="1" si="8"/>
        <v>8</v>
      </c>
      <c r="BC9" s="236">
        <f t="shared" ca="1" si="8"/>
        <v>8</v>
      </c>
      <c r="BD9" s="236">
        <f t="shared" ca="1" si="8"/>
        <v>8</v>
      </c>
      <c r="BE9" s="236">
        <f t="shared" ca="1" si="8"/>
        <v>8</v>
      </c>
      <c r="BF9" s="236">
        <f t="shared" ca="1" si="8"/>
        <v>8</v>
      </c>
      <c r="BG9" s="236">
        <f t="shared" ca="1" si="8"/>
        <v>8</v>
      </c>
      <c r="BH9" s="236">
        <f t="shared" ca="1" si="8"/>
        <v>8</v>
      </c>
      <c r="BI9" s="236">
        <f t="shared" ca="1" si="8"/>
        <v>9</v>
      </c>
      <c r="BJ9" s="236">
        <f t="shared" ca="1" si="8"/>
        <v>9</v>
      </c>
      <c r="BK9" s="236">
        <f t="shared" ca="1" si="8"/>
        <v>9</v>
      </c>
      <c r="BL9" s="236">
        <f t="shared" ca="1" si="8"/>
        <v>9</v>
      </c>
      <c r="BM9" s="236">
        <f t="shared" ca="1" si="8"/>
        <v>9</v>
      </c>
      <c r="BN9" s="236">
        <f t="shared" ca="1" si="8"/>
        <v>9</v>
      </c>
      <c r="BO9" s="236">
        <f t="shared" ca="1" si="8"/>
        <v>9</v>
      </c>
      <c r="BP9" s="236">
        <f t="shared" ca="1" si="8"/>
        <v>10</v>
      </c>
      <c r="BQ9" s="236">
        <f t="shared" ca="1" si="8"/>
        <v>10</v>
      </c>
      <c r="BR9" s="236">
        <f t="shared" ca="1" si="8"/>
        <v>10</v>
      </c>
      <c r="BS9" s="236">
        <f t="shared" ref="BS9:ED9" ca="1" si="9">IF(BS5="日",BR9+1,BR9)</f>
        <v>10</v>
      </c>
      <c r="BT9" s="236">
        <f t="shared" ca="1" si="9"/>
        <v>10</v>
      </c>
      <c r="BU9" s="236">
        <f t="shared" ca="1" si="9"/>
        <v>10</v>
      </c>
      <c r="BV9" s="236">
        <f t="shared" ca="1" si="9"/>
        <v>10</v>
      </c>
      <c r="BW9" s="236">
        <f t="shared" ca="1" si="9"/>
        <v>11</v>
      </c>
      <c r="BX9" s="236">
        <f t="shared" ca="1" si="9"/>
        <v>11</v>
      </c>
      <c r="BY9" s="236">
        <f t="shared" ca="1" si="9"/>
        <v>11</v>
      </c>
      <c r="BZ9" s="236">
        <f t="shared" ca="1" si="9"/>
        <v>11</v>
      </c>
      <c r="CA9" s="236">
        <f t="shared" ca="1" si="9"/>
        <v>11</v>
      </c>
      <c r="CB9" s="236">
        <f t="shared" ca="1" si="9"/>
        <v>11</v>
      </c>
      <c r="CC9" s="236">
        <f t="shared" ca="1" si="9"/>
        <v>11</v>
      </c>
      <c r="CD9" s="236">
        <f t="shared" ca="1" si="9"/>
        <v>12</v>
      </c>
      <c r="CE9" s="236">
        <f t="shared" ca="1" si="9"/>
        <v>12</v>
      </c>
      <c r="CF9" s="236">
        <f t="shared" ca="1" si="9"/>
        <v>12</v>
      </c>
      <c r="CG9" s="236">
        <f t="shared" ca="1" si="9"/>
        <v>12</v>
      </c>
      <c r="CH9" s="236">
        <f t="shared" ca="1" si="9"/>
        <v>12</v>
      </c>
      <c r="CI9" s="236">
        <f t="shared" ca="1" si="9"/>
        <v>12</v>
      </c>
      <c r="CJ9" s="236">
        <f t="shared" ca="1" si="9"/>
        <v>12</v>
      </c>
      <c r="CK9" s="236">
        <f t="shared" ca="1" si="9"/>
        <v>13</v>
      </c>
      <c r="CL9" s="236">
        <f t="shared" ca="1" si="9"/>
        <v>13</v>
      </c>
      <c r="CM9" s="236">
        <f t="shared" ca="1" si="9"/>
        <v>13</v>
      </c>
      <c r="CN9" s="236">
        <f t="shared" ca="1" si="9"/>
        <v>13</v>
      </c>
      <c r="CO9" s="236">
        <f t="shared" ca="1" si="9"/>
        <v>13</v>
      </c>
      <c r="CP9" s="236">
        <f t="shared" ca="1" si="9"/>
        <v>13</v>
      </c>
      <c r="CQ9" s="236">
        <f t="shared" ca="1" si="9"/>
        <v>13</v>
      </c>
      <c r="CR9" s="236">
        <f t="shared" ca="1" si="9"/>
        <v>14</v>
      </c>
      <c r="CS9" s="236">
        <f t="shared" ca="1" si="9"/>
        <v>14</v>
      </c>
      <c r="CT9" s="236">
        <f t="shared" ca="1" si="9"/>
        <v>14</v>
      </c>
      <c r="CU9" s="236">
        <f t="shared" ca="1" si="9"/>
        <v>14</v>
      </c>
      <c r="CV9" s="236">
        <f t="shared" ca="1" si="9"/>
        <v>14</v>
      </c>
      <c r="CW9" s="236">
        <f t="shared" ca="1" si="9"/>
        <v>14</v>
      </c>
      <c r="CX9" s="236">
        <f t="shared" ca="1" si="9"/>
        <v>14</v>
      </c>
      <c r="CY9" s="236">
        <f t="shared" ca="1" si="9"/>
        <v>15</v>
      </c>
      <c r="CZ9" s="236">
        <f t="shared" ca="1" si="9"/>
        <v>15</v>
      </c>
      <c r="DA9" s="236">
        <f t="shared" ca="1" si="9"/>
        <v>15</v>
      </c>
      <c r="DB9" s="236">
        <f t="shared" ca="1" si="9"/>
        <v>15</v>
      </c>
      <c r="DC9" s="236">
        <f t="shared" ca="1" si="9"/>
        <v>15</v>
      </c>
      <c r="DD9" s="236">
        <f t="shared" ca="1" si="9"/>
        <v>15</v>
      </c>
      <c r="DE9" s="236">
        <f t="shared" ca="1" si="9"/>
        <v>15</v>
      </c>
      <c r="DF9" s="236">
        <f t="shared" ca="1" si="9"/>
        <v>16</v>
      </c>
      <c r="DG9" s="236">
        <f t="shared" ca="1" si="9"/>
        <v>16</v>
      </c>
      <c r="DH9" s="236">
        <f t="shared" ca="1" si="9"/>
        <v>16</v>
      </c>
      <c r="DI9" s="236">
        <f t="shared" ca="1" si="9"/>
        <v>16</v>
      </c>
      <c r="DJ9" s="236">
        <f t="shared" ca="1" si="9"/>
        <v>16</v>
      </c>
      <c r="DK9" s="236">
        <f t="shared" ca="1" si="9"/>
        <v>16</v>
      </c>
      <c r="DL9" s="236">
        <f t="shared" ca="1" si="9"/>
        <v>16</v>
      </c>
      <c r="DM9" s="236">
        <f t="shared" ca="1" si="9"/>
        <v>17</v>
      </c>
      <c r="DN9" s="236">
        <f t="shared" ca="1" si="9"/>
        <v>17</v>
      </c>
      <c r="DO9" s="236">
        <f t="shared" ca="1" si="9"/>
        <v>17</v>
      </c>
      <c r="DP9" s="236">
        <f t="shared" ca="1" si="9"/>
        <v>17</v>
      </c>
      <c r="DQ9" s="236">
        <f t="shared" ca="1" si="9"/>
        <v>17</v>
      </c>
      <c r="DR9" s="236">
        <f t="shared" ca="1" si="9"/>
        <v>17</v>
      </c>
      <c r="DS9" s="236">
        <f t="shared" ca="1" si="9"/>
        <v>17</v>
      </c>
      <c r="DT9" s="236">
        <f t="shared" ca="1" si="9"/>
        <v>18</v>
      </c>
      <c r="DU9" s="236">
        <f t="shared" ca="1" si="9"/>
        <v>18</v>
      </c>
      <c r="DV9" s="236">
        <f t="shared" ca="1" si="9"/>
        <v>18</v>
      </c>
      <c r="DW9" s="236">
        <f t="shared" ca="1" si="9"/>
        <v>18</v>
      </c>
      <c r="DX9" s="236">
        <f t="shared" ca="1" si="9"/>
        <v>18</v>
      </c>
      <c r="DY9" s="236">
        <f t="shared" ca="1" si="9"/>
        <v>18</v>
      </c>
      <c r="DZ9" s="236">
        <f t="shared" ca="1" si="9"/>
        <v>18</v>
      </c>
      <c r="EA9" s="236">
        <f t="shared" ca="1" si="9"/>
        <v>19</v>
      </c>
      <c r="EB9" s="236">
        <f t="shared" ca="1" si="9"/>
        <v>19</v>
      </c>
      <c r="EC9" s="236">
        <f t="shared" ca="1" si="9"/>
        <v>19</v>
      </c>
      <c r="ED9" s="236">
        <f t="shared" ca="1" si="9"/>
        <v>19</v>
      </c>
      <c r="EE9" s="236">
        <f t="shared" ref="EE9:GP9" ca="1" si="10">IF(EE5="日",ED9+1,ED9)</f>
        <v>19</v>
      </c>
      <c r="EF9" s="236">
        <f t="shared" ca="1" si="10"/>
        <v>19</v>
      </c>
      <c r="EG9" s="236">
        <f t="shared" ca="1" si="10"/>
        <v>19</v>
      </c>
      <c r="EH9" s="236">
        <f t="shared" ca="1" si="10"/>
        <v>20</v>
      </c>
      <c r="EI9" s="236">
        <f t="shared" ca="1" si="10"/>
        <v>20</v>
      </c>
      <c r="EJ9" s="236">
        <f t="shared" ca="1" si="10"/>
        <v>20</v>
      </c>
      <c r="EK9" s="236">
        <f t="shared" ca="1" si="10"/>
        <v>20</v>
      </c>
      <c r="EL9" s="236">
        <f t="shared" ca="1" si="10"/>
        <v>20</v>
      </c>
      <c r="EM9" s="236">
        <f t="shared" ca="1" si="10"/>
        <v>20</v>
      </c>
      <c r="EN9" s="236">
        <f t="shared" ca="1" si="10"/>
        <v>20</v>
      </c>
      <c r="EO9" s="236">
        <f t="shared" ca="1" si="10"/>
        <v>21</v>
      </c>
      <c r="EP9" s="236">
        <f t="shared" ca="1" si="10"/>
        <v>21</v>
      </c>
      <c r="EQ9" s="236">
        <f t="shared" ca="1" si="10"/>
        <v>21</v>
      </c>
      <c r="ER9" s="236">
        <f t="shared" ca="1" si="10"/>
        <v>21</v>
      </c>
      <c r="ES9" s="236">
        <f t="shared" ca="1" si="10"/>
        <v>21</v>
      </c>
      <c r="ET9" s="236">
        <f t="shared" ca="1" si="10"/>
        <v>21</v>
      </c>
      <c r="EU9" s="236">
        <f t="shared" ca="1" si="10"/>
        <v>21</v>
      </c>
      <c r="EV9" s="236">
        <f t="shared" ca="1" si="10"/>
        <v>22</v>
      </c>
      <c r="EW9" s="236">
        <f t="shared" ca="1" si="10"/>
        <v>22</v>
      </c>
      <c r="EX9" s="236">
        <f t="shared" ca="1" si="10"/>
        <v>22</v>
      </c>
      <c r="EY9" s="236">
        <f t="shared" ca="1" si="10"/>
        <v>22</v>
      </c>
      <c r="EZ9" s="236">
        <f t="shared" ca="1" si="10"/>
        <v>22</v>
      </c>
      <c r="FA9" s="236">
        <f t="shared" ca="1" si="10"/>
        <v>22</v>
      </c>
      <c r="FB9" s="122">
        <f t="shared" ca="1" si="10"/>
        <v>22</v>
      </c>
      <c r="FC9" s="122">
        <f t="shared" ca="1" si="10"/>
        <v>23</v>
      </c>
      <c r="FD9" s="122">
        <f t="shared" ca="1" si="10"/>
        <v>23</v>
      </c>
      <c r="FE9" s="122">
        <f t="shared" ca="1" si="10"/>
        <v>23</v>
      </c>
      <c r="FF9" s="122">
        <f t="shared" ca="1" si="10"/>
        <v>23</v>
      </c>
      <c r="FG9" s="122">
        <f t="shared" ca="1" si="10"/>
        <v>23</v>
      </c>
      <c r="FH9" s="122">
        <f t="shared" ca="1" si="10"/>
        <v>23</v>
      </c>
      <c r="FI9" s="122">
        <f t="shared" ca="1" si="10"/>
        <v>23</v>
      </c>
      <c r="FJ9" s="122">
        <f t="shared" ca="1" si="10"/>
        <v>24</v>
      </c>
      <c r="FK9" s="122">
        <f t="shared" ca="1" si="10"/>
        <v>24</v>
      </c>
      <c r="FL9" s="122">
        <f t="shared" ca="1" si="10"/>
        <v>24</v>
      </c>
      <c r="FM9" s="122">
        <f t="shared" ca="1" si="10"/>
        <v>24</v>
      </c>
      <c r="FN9" s="240">
        <f t="shared" ca="1" si="10"/>
        <v>24</v>
      </c>
      <c r="FO9" s="122">
        <f t="shared" ca="1" si="10"/>
        <v>24</v>
      </c>
      <c r="FP9" s="241">
        <f t="shared" ca="1" si="10"/>
        <v>24</v>
      </c>
      <c r="FQ9" s="122">
        <f t="shared" ca="1" si="10"/>
        <v>25</v>
      </c>
      <c r="FR9" s="122">
        <f t="shared" ca="1" si="10"/>
        <v>25</v>
      </c>
      <c r="FS9" s="122">
        <f t="shared" ca="1" si="10"/>
        <v>25</v>
      </c>
      <c r="FT9" s="122">
        <f t="shared" ca="1" si="10"/>
        <v>25</v>
      </c>
      <c r="FU9" s="122">
        <f t="shared" ca="1" si="10"/>
        <v>25</v>
      </c>
      <c r="FV9" s="122">
        <f t="shared" ca="1" si="10"/>
        <v>25</v>
      </c>
      <c r="FW9" s="122">
        <f t="shared" ca="1" si="10"/>
        <v>25</v>
      </c>
      <c r="FX9" s="122">
        <f t="shared" ca="1" si="10"/>
        <v>26</v>
      </c>
      <c r="FY9" s="122">
        <f t="shared" ca="1" si="10"/>
        <v>26</v>
      </c>
      <c r="FZ9" s="122">
        <f t="shared" ca="1" si="10"/>
        <v>26</v>
      </c>
      <c r="GA9" s="122">
        <f t="shared" ca="1" si="10"/>
        <v>26</v>
      </c>
      <c r="GB9" s="122">
        <f t="shared" ca="1" si="10"/>
        <v>26</v>
      </c>
      <c r="GC9" s="122">
        <f t="shared" ca="1" si="10"/>
        <v>26</v>
      </c>
      <c r="GD9" s="122">
        <f t="shared" ca="1" si="10"/>
        <v>26</v>
      </c>
      <c r="GE9" s="122">
        <f t="shared" ca="1" si="10"/>
        <v>27</v>
      </c>
      <c r="GF9" s="122">
        <f t="shared" ca="1" si="10"/>
        <v>27</v>
      </c>
      <c r="GG9" s="1">
        <f t="shared" ca="1" si="10"/>
        <v>27</v>
      </c>
      <c r="GH9" s="1">
        <f t="shared" ca="1" si="10"/>
        <v>27</v>
      </c>
      <c r="GI9" s="1">
        <f t="shared" ca="1" si="10"/>
        <v>27</v>
      </c>
      <c r="GJ9" s="1">
        <f t="shared" ca="1" si="10"/>
        <v>27</v>
      </c>
      <c r="GK9" s="1">
        <f t="shared" ca="1" si="10"/>
        <v>27</v>
      </c>
      <c r="GL9" s="1">
        <f t="shared" ca="1" si="10"/>
        <v>28</v>
      </c>
      <c r="GM9" s="1">
        <f t="shared" ca="1" si="10"/>
        <v>28</v>
      </c>
      <c r="GN9" s="1">
        <f t="shared" ca="1" si="10"/>
        <v>28</v>
      </c>
      <c r="GO9" s="1">
        <f t="shared" ca="1" si="10"/>
        <v>28</v>
      </c>
      <c r="GP9" s="1">
        <f t="shared" ca="1" si="10"/>
        <v>28</v>
      </c>
      <c r="GQ9" s="1">
        <f t="shared" ref="GQ9:JB9" ca="1" si="11">IF(GQ5="日",GP9+1,GP9)</f>
        <v>28</v>
      </c>
      <c r="GR9" s="1">
        <f t="shared" ca="1" si="11"/>
        <v>28</v>
      </c>
      <c r="GS9" s="1">
        <f t="shared" ca="1" si="11"/>
        <v>29</v>
      </c>
      <c r="GT9" s="1">
        <f t="shared" ca="1" si="11"/>
        <v>29</v>
      </c>
      <c r="GU9" s="1">
        <f t="shared" ca="1" si="11"/>
        <v>29</v>
      </c>
      <c r="GV9" s="1">
        <f t="shared" ca="1" si="11"/>
        <v>29</v>
      </c>
      <c r="GW9" s="1">
        <f t="shared" ca="1" si="11"/>
        <v>29</v>
      </c>
      <c r="GX9" s="1">
        <f t="shared" ca="1" si="11"/>
        <v>29</v>
      </c>
      <c r="GY9" s="1">
        <f t="shared" ca="1" si="11"/>
        <v>29</v>
      </c>
      <c r="GZ9" s="1">
        <f t="shared" ca="1" si="11"/>
        <v>30</v>
      </c>
      <c r="HA9" s="1">
        <f t="shared" ca="1" si="11"/>
        <v>30</v>
      </c>
      <c r="HB9" s="1">
        <f t="shared" ca="1" si="11"/>
        <v>30</v>
      </c>
      <c r="HC9" s="1">
        <f t="shared" ca="1" si="11"/>
        <v>30</v>
      </c>
      <c r="HD9" s="1">
        <f t="shared" ca="1" si="11"/>
        <v>30</v>
      </c>
      <c r="HE9" s="1">
        <f t="shared" ca="1" si="11"/>
        <v>30</v>
      </c>
      <c r="HF9" s="1">
        <f t="shared" ca="1" si="11"/>
        <v>30</v>
      </c>
      <c r="HG9" s="1">
        <f t="shared" ca="1" si="11"/>
        <v>31</v>
      </c>
      <c r="HH9" s="1">
        <f t="shared" ca="1" si="11"/>
        <v>31</v>
      </c>
      <c r="HI9" s="1">
        <f t="shared" ca="1" si="11"/>
        <v>31</v>
      </c>
      <c r="HJ9" s="1">
        <f t="shared" ca="1" si="11"/>
        <v>31</v>
      </c>
      <c r="HK9" s="1">
        <f t="shared" ca="1" si="11"/>
        <v>31</v>
      </c>
      <c r="HL9" s="1">
        <f t="shared" ca="1" si="11"/>
        <v>31</v>
      </c>
      <c r="HM9" s="1">
        <f t="shared" ca="1" si="11"/>
        <v>31</v>
      </c>
      <c r="HN9" s="1">
        <f t="shared" ca="1" si="11"/>
        <v>32</v>
      </c>
      <c r="HO9" s="1">
        <f t="shared" ca="1" si="11"/>
        <v>32</v>
      </c>
      <c r="HP9" s="1">
        <f t="shared" ca="1" si="11"/>
        <v>32</v>
      </c>
      <c r="HQ9" s="1">
        <f t="shared" ca="1" si="11"/>
        <v>32</v>
      </c>
      <c r="HR9" s="1">
        <f t="shared" ca="1" si="11"/>
        <v>32</v>
      </c>
      <c r="HS9" s="1">
        <f t="shared" ca="1" si="11"/>
        <v>32</v>
      </c>
      <c r="HT9" s="1">
        <f t="shared" ca="1" si="11"/>
        <v>32</v>
      </c>
      <c r="HU9" s="1">
        <f t="shared" ca="1" si="11"/>
        <v>33</v>
      </c>
      <c r="HV9" s="1">
        <f t="shared" ca="1" si="11"/>
        <v>33</v>
      </c>
      <c r="HW9" s="1">
        <f t="shared" ca="1" si="11"/>
        <v>33</v>
      </c>
      <c r="HX9" s="1">
        <f t="shared" ca="1" si="11"/>
        <v>33</v>
      </c>
      <c r="HY9" s="1">
        <f t="shared" ca="1" si="11"/>
        <v>33</v>
      </c>
      <c r="HZ9" s="1">
        <f t="shared" ca="1" si="11"/>
        <v>33</v>
      </c>
      <c r="IA9" s="1">
        <f t="shared" ca="1" si="11"/>
        <v>33</v>
      </c>
      <c r="IB9" s="1">
        <f t="shared" ca="1" si="11"/>
        <v>34</v>
      </c>
      <c r="IC9" s="1">
        <f t="shared" ca="1" si="11"/>
        <v>34</v>
      </c>
      <c r="ID9" s="1">
        <f t="shared" ca="1" si="11"/>
        <v>34</v>
      </c>
      <c r="IE9" s="1">
        <f t="shared" ca="1" si="11"/>
        <v>34</v>
      </c>
      <c r="IF9" s="1">
        <f t="shared" ca="1" si="11"/>
        <v>34</v>
      </c>
      <c r="IG9" s="1">
        <f t="shared" ca="1" si="11"/>
        <v>34</v>
      </c>
      <c r="IH9" s="1">
        <f t="shared" ca="1" si="11"/>
        <v>34</v>
      </c>
      <c r="II9" s="1">
        <f t="shared" ca="1" si="11"/>
        <v>35</v>
      </c>
      <c r="IJ9" s="1">
        <f t="shared" ca="1" si="11"/>
        <v>35</v>
      </c>
      <c r="IK9" s="1">
        <f t="shared" ca="1" si="11"/>
        <v>35</v>
      </c>
      <c r="IL9" s="1">
        <f t="shared" ca="1" si="11"/>
        <v>35</v>
      </c>
      <c r="IM9" s="1">
        <f t="shared" ca="1" si="11"/>
        <v>35</v>
      </c>
      <c r="IN9" s="1">
        <f t="shared" ca="1" si="11"/>
        <v>35</v>
      </c>
      <c r="IO9" s="1">
        <f t="shared" ca="1" si="11"/>
        <v>35</v>
      </c>
      <c r="IP9" s="1">
        <f t="shared" ca="1" si="11"/>
        <v>36</v>
      </c>
      <c r="IQ9" s="1">
        <f t="shared" ca="1" si="11"/>
        <v>36</v>
      </c>
      <c r="IR9" s="1">
        <f t="shared" ca="1" si="11"/>
        <v>36</v>
      </c>
      <c r="IS9" s="1">
        <f t="shared" ca="1" si="11"/>
        <v>36</v>
      </c>
      <c r="IT9" s="1">
        <f t="shared" ca="1" si="11"/>
        <v>36</v>
      </c>
      <c r="IU9" s="1">
        <f t="shared" ca="1" si="11"/>
        <v>36</v>
      </c>
      <c r="IV9" s="1">
        <f t="shared" ca="1" si="11"/>
        <v>36</v>
      </c>
      <c r="IW9" s="1">
        <f t="shared" ca="1" si="11"/>
        <v>37</v>
      </c>
      <c r="IX9" s="1">
        <f t="shared" ca="1" si="11"/>
        <v>37</v>
      </c>
      <c r="IY9" s="1">
        <f t="shared" ca="1" si="11"/>
        <v>37</v>
      </c>
      <c r="IZ9" s="1">
        <f t="shared" ca="1" si="11"/>
        <v>37</v>
      </c>
      <c r="JA9" s="1">
        <f t="shared" ca="1" si="11"/>
        <v>37</v>
      </c>
      <c r="JB9" s="1">
        <f t="shared" ca="1" si="11"/>
        <v>37</v>
      </c>
      <c r="JC9" s="1">
        <f t="shared" ref="JC9:LN9" ca="1" si="12">IF(JC5="日",JB9+1,JB9)</f>
        <v>37</v>
      </c>
      <c r="JD9" s="1">
        <f t="shared" ca="1" si="12"/>
        <v>38</v>
      </c>
      <c r="JE9" s="1">
        <f t="shared" ca="1" si="12"/>
        <v>38</v>
      </c>
      <c r="JF9" s="1">
        <f t="shared" ca="1" si="12"/>
        <v>38</v>
      </c>
      <c r="JG9" s="1">
        <f t="shared" ca="1" si="12"/>
        <v>38</v>
      </c>
      <c r="JH9" s="1">
        <f t="shared" ca="1" si="12"/>
        <v>38</v>
      </c>
      <c r="JI9" s="1">
        <f t="shared" ca="1" si="12"/>
        <v>38</v>
      </c>
      <c r="JJ9" s="1">
        <f t="shared" ca="1" si="12"/>
        <v>38</v>
      </c>
      <c r="JK9" s="1">
        <f t="shared" ca="1" si="12"/>
        <v>39</v>
      </c>
      <c r="JL9" s="1">
        <f t="shared" ca="1" si="12"/>
        <v>39</v>
      </c>
      <c r="JM9" s="1">
        <f t="shared" ca="1" si="12"/>
        <v>39</v>
      </c>
      <c r="JN9" s="1">
        <f t="shared" ca="1" si="12"/>
        <v>39</v>
      </c>
      <c r="JO9" s="1">
        <f t="shared" ca="1" si="12"/>
        <v>39</v>
      </c>
      <c r="JP9" s="1">
        <f t="shared" ca="1" si="12"/>
        <v>39</v>
      </c>
      <c r="JQ9" s="1">
        <f t="shared" ca="1" si="12"/>
        <v>39</v>
      </c>
      <c r="JR9" s="1">
        <f t="shared" ca="1" si="12"/>
        <v>40</v>
      </c>
      <c r="JS9" s="1">
        <f t="shared" ca="1" si="12"/>
        <v>40</v>
      </c>
      <c r="JT9" s="1">
        <f t="shared" ca="1" si="12"/>
        <v>40</v>
      </c>
      <c r="JU9" s="1">
        <f t="shared" ca="1" si="12"/>
        <v>40</v>
      </c>
      <c r="JV9" s="1">
        <f t="shared" ca="1" si="12"/>
        <v>40</v>
      </c>
      <c r="JW9" s="1">
        <f t="shared" ca="1" si="12"/>
        <v>40</v>
      </c>
      <c r="JX9" s="1">
        <f t="shared" ca="1" si="12"/>
        <v>40</v>
      </c>
      <c r="JY9" s="1">
        <f t="shared" ca="1" si="12"/>
        <v>41</v>
      </c>
      <c r="JZ9" s="1">
        <f t="shared" ca="1" si="12"/>
        <v>41</v>
      </c>
      <c r="KA9" s="1">
        <f t="shared" ca="1" si="12"/>
        <v>41</v>
      </c>
      <c r="KB9" s="1">
        <f t="shared" ca="1" si="12"/>
        <v>41</v>
      </c>
      <c r="KC9" s="1">
        <f t="shared" ca="1" si="12"/>
        <v>41</v>
      </c>
      <c r="KD9" s="1">
        <f t="shared" ca="1" si="12"/>
        <v>41</v>
      </c>
      <c r="KE9" s="1">
        <f t="shared" ca="1" si="12"/>
        <v>41</v>
      </c>
      <c r="KF9" s="1">
        <f t="shared" ca="1" si="12"/>
        <v>42</v>
      </c>
      <c r="KG9" s="1">
        <f t="shared" ca="1" si="12"/>
        <v>42</v>
      </c>
      <c r="KH9" s="1">
        <f t="shared" ca="1" si="12"/>
        <v>42</v>
      </c>
      <c r="KI9" s="1">
        <f t="shared" ca="1" si="12"/>
        <v>42</v>
      </c>
      <c r="KJ9" s="1">
        <f t="shared" ca="1" si="12"/>
        <v>42</v>
      </c>
      <c r="KK9" s="1">
        <f t="shared" ca="1" si="12"/>
        <v>42</v>
      </c>
      <c r="KL9" s="1">
        <f t="shared" ca="1" si="12"/>
        <v>42</v>
      </c>
      <c r="KM9" s="1">
        <f t="shared" ca="1" si="12"/>
        <v>43</v>
      </c>
      <c r="KN9" s="1">
        <f t="shared" ca="1" si="12"/>
        <v>43</v>
      </c>
      <c r="KO9" s="1">
        <f t="shared" ca="1" si="12"/>
        <v>43</v>
      </c>
      <c r="KP9" s="1">
        <f t="shared" ca="1" si="12"/>
        <v>43</v>
      </c>
      <c r="KQ9" s="1">
        <f t="shared" ca="1" si="12"/>
        <v>43</v>
      </c>
      <c r="KR9" s="1">
        <f t="shared" ca="1" si="12"/>
        <v>43</v>
      </c>
      <c r="KS9" s="1">
        <f t="shared" ca="1" si="12"/>
        <v>43</v>
      </c>
      <c r="KT9" s="1">
        <f t="shared" ca="1" si="12"/>
        <v>44</v>
      </c>
      <c r="KU9" s="1">
        <f t="shared" ca="1" si="12"/>
        <v>44</v>
      </c>
      <c r="KV9" s="275">
        <f t="shared" ca="1" si="12"/>
        <v>44</v>
      </c>
      <c r="KW9" s="276">
        <f t="shared" ca="1" si="12"/>
        <v>44</v>
      </c>
      <c r="KX9" s="276">
        <f t="shared" ca="1" si="12"/>
        <v>44</v>
      </c>
      <c r="KY9" s="276">
        <f t="shared" ca="1" si="12"/>
        <v>44</v>
      </c>
      <c r="KZ9" s="276">
        <f t="shared" ca="1" si="12"/>
        <v>44</v>
      </c>
      <c r="LA9" s="277">
        <f t="shared" ca="1" si="12"/>
        <v>45</v>
      </c>
      <c r="LB9" s="1">
        <f t="shared" ca="1" si="12"/>
        <v>45</v>
      </c>
      <c r="LC9" s="1">
        <f t="shared" ca="1" si="12"/>
        <v>45</v>
      </c>
      <c r="LD9" s="1">
        <f t="shared" ca="1" si="12"/>
        <v>45</v>
      </c>
      <c r="LE9" s="1">
        <f t="shared" ca="1" si="12"/>
        <v>45</v>
      </c>
      <c r="LF9" s="1">
        <f t="shared" ca="1" si="12"/>
        <v>45</v>
      </c>
      <c r="LG9" s="1">
        <f t="shared" ca="1" si="12"/>
        <v>45</v>
      </c>
      <c r="LH9" s="1">
        <f t="shared" ca="1" si="12"/>
        <v>46</v>
      </c>
      <c r="LI9" s="1">
        <f t="shared" ca="1" si="12"/>
        <v>46</v>
      </c>
      <c r="LJ9" s="1">
        <f t="shared" ca="1" si="12"/>
        <v>46</v>
      </c>
      <c r="LK9" s="1">
        <f t="shared" ca="1" si="12"/>
        <v>46</v>
      </c>
      <c r="LL9" s="1">
        <f t="shared" ca="1" si="12"/>
        <v>46</v>
      </c>
      <c r="LM9" s="1">
        <f t="shared" ca="1" si="12"/>
        <v>46</v>
      </c>
      <c r="LN9" s="1">
        <f t="shared" ca="1" si="12"/>
        <v>46</v>
      </c>
      <c r="LO9" s="1">
        <f t="shared" ref="LO9:NZ9" ca="1" si="13">IF(LO5="日",LN9+1,LN9)</f>
        <v>47</v>
      </c>
      <c r="LP9" s="1">
        <f t="shared" ca="1" si="13"/>
        <v>47</v>
      </c>
      <c r="LQ9" s="1">
        <f t="shared" ca="1" si="13"/>
        <v>47</v>
      </c>
      <c r="LR9" s="1">
        <f t="shared" ca="1" si="13"/>
        <v>47</v>
      </c>
      <c r="LS9" s="1">
        <f t="shared" ca="1" si="13"/>
        <v>47</v>
      </c>
      <c r="LT9" s="1">
        <f t="shared" ca="1" si="13"/>
        <v>47</v>
      </c>
      <c r="LU9" s="1">
        <f t="shared" ca="1" si="13"/>
        <v>47</v>
      </c>
      <c r="LV9" s="1">
        <f t="shared" ca="1" si="13"/>
        <v>48</v>
      </c>
      <c r="LW9" s="1">
        <f t="shared" ca="1" si="13"/>
        <v>48</v>
      </c>
      <c r="LX9" s="1">
        <f t="shared" ca="1" si="13"/>
        <v>48</v>
      </c>
      <c r="LY9" s="1">
        <f t="shared" ca="1" si="13"/>
        <v>48</v>
      </c>
      <c r="LZ9" s="1">
        <f t="shared" ca="1" si="13"/>
        <v>48</v>
      </c>
      <c r="MA9" s="1">
        <f t="shared" ca="1" si="13"/>
        <v>48</v>
      </c>
      <c r="MB9" s="1">
        <f t="shared" ca="1" si="13"/>
        <v>48</v>
      </c>
      <c r="MC9" s="1">
        <f t="shared" ca="1" si="13"/>
        <v>49</v>
      </c>
      <c r="MD9" s="1">
        <f t="shared" ca="1" si="13"/>
        <v>49</v>
      </c>
      <c r="ME9" s="1">
        <f t="shared" ca="1" si="13"/>
        <v>49</v>
      </c>
      <c r="MF9" s="1">
        <f t="shared" ca="1" si="13"/>
        <v>49</v>
      </c>
      <c r="MG9" s="1">
        <f t="shared" ca="1" si="13"/>
        <v>49</v>
      </c>
      <c r="MH9" s="1">
        <f t="shared" ca="1" si="13"/>
        <v>49</v>
      </c>
      <c r="MI9" s="1">
        <f t="shared" ca="1" si="13"/>
        <v>49</v>
      </c>
      <c r="MJ9" s="1">
        <f t="shared" ca="1" si="13"/>
        <v>50</v>
      </c>
      <c r="MK9" s="1">
        <f t="shared" ca="1" si="13"/>
        <v>50</v>
      </c>
      <c r="ML9" s="1">
        <f t="shared" ca="1" si="13"/>
        <v>50</v>
      </c>
      <c r="MM9" s="1">
        <f t="shared" ca="1" si="13"/>
        <v>50</v>
      </c>
      <c r="MN9" s="1">
        <f t="shared" ca="1" si="13"/>
        <v>50</v>
      </c>
      <c r="MO9" s="1">
        <f t="shared" ca="1" si="13"/>
        <v>50</v>
      </c>
      <c r="MP9" s="1">
        <f t="shared" ca="1" si="13"/>
        <v>50</v>
      </c>
      <c r="MQ9" s="1">
        <f t="shared" ca="1" si="13"/>
        <v>51</v>
      </c>
      <c r="MR9" s="1">
        <f t="shared" ca="1" si="13"/>
        <v>51</v>
      </c>
      <c r="MS9" s="1">
        <f t="shared" ca="1" si="13"/>
        <v>51</v>
      </c>
      <c r="MT9" s="1">
        <f t="shared" ca="1" si="13"/>
        <v>51</v>
      </c>
      <c r="MU9" s="1">
        <f t="shared" ca="1" si="13"/>
        <v>51</v>
      </c>
      <c r="MV9" s="1">
        <f t="shared" ca="1" si="13"/>
        <v>51</v>
      </c>
      <c r="MW9" s="1">
        <f t="shared" ca="1" si="13"/>
        <v>51</v>
      </c>
      <c r="MX9" s="1">
        <f t="shared" ca="1" si="13"/>
        <v>52</v>
      </c>
      <c r="MY9" s="1">
        <f t="shared" ca="1" si="13"/>
        <v>52</v>
      </c>
      <c r="MZ9" s="1">
        <f t="shared" ca="1" si="13"/>
        <v>52</v>
      </c>
      <c r="NA9" s="1">
        <f t="shared" ca="1" si="13"/>
        <v>52</v>
      </c>
      <c r="NB9" s="1">
        <f t="shared" ca="1" si="13"/>
        <v>52</v>
      </c>
      <c r="NC9" s="1">
        <f t="shared" ca="1" si="13"/>
        <v>52</v>
      </c>
      <c r="ND9" s="1">
        <f t="shared" ca="1" si="13"/>
        <v>52</v>
      </c>
      <c r="NE9" s="1">
        <f t="shared" ca="1" si="13"/>
        <v>53</v>
      </c>
      <c r="NF9" s="1">
        <f t="shared" ca="1" si="13"/>
        <v>53</v>
      </c>
      <c r="NG9" s="1">
        <f t="shared" ca="1" si="13"/>
        <v>53</v>
      </c>
      <c r="NH9" s="1">
        <f t="shared" ca="1" si="13"/>
        <v>53</v>
      </c>
      <c r="NI9" s="1">
        <f t="shared" ca="1" si="13"/>
        <v>53</v>
      </c>
      <c r="NJ9" s="1">
        <f t="shared" ca="1" si="13"/>
        <v>53</v>
      </c>
      <c r="NK9" s="1">
        <f t="shared" ca="1" si="13"/>
        <v>53</v>
      </c>
      <c r="NL9" s="1">
        <f t="shared" ca="1" si="13"/>
        <v>53</v>
      </c>
      <c r="NM9" s="1">
        <f t="shared" ca="1" si="13"/>
        <v>54</v>
      </c>
      <c r="NN9" s="1">
        <f t="shared" ca="1" si="13"/>
        <v>54</v>
      </c>
      <c r="NO9" s="1">
        <f t="shared" ca="1" si="13"/>
        <v>54</v>
      </c>
      <c r="NP9" s="1">
        <f t="shared" ca="1" si="13"/>
        <v>54</v>
      </c>
      <c r="NQ9" s="1">
        <f t="shared" ca="1" si="13"/>
        <v>54</v>
      </c>
      <c r="NR9" s="1">
        <f t="shared" ca="1" si="13"/>
        <v>54</v>
      </c>
      <c r="NS9" s="1">
        <f t="shared" ca="1" si="13"/>
        <v>54</v>
      </c>
      <c r="NT9" s="1">
        <f t="shared" ca="1" si="13"/>
        <v>55</v>
      </c>
      <c r="NU9" s="1">
        <f t="shared" ca="1" si="13"/>
        <v>55</v>
      </c>
      <c r="NV9" s="1">
        <f t="shared" ca="1" si="13"/>
        <v>55</v>
      </c>
      <c r="NW9" s="1">
        <f t="shared" ca="1" si="13"/>
        <v>55</v>
      </c>
      <c r="NX9" s="1">
        <f t="shared" ca="1" si="13"/>
        <v>55</v>
      </c>
      <c r="NY9" s="1">
        <f t="shared" ca="1" si="13"/>
        <v>55</v>
      </c>
      <c r="NZ9" s="1">
        <f t="shared" ca="1" si="13"/>
        <v>55</v>
      </c>
      <c r="OA9" s="1">
        <f t="shared" ref="OA9:OK9" ca="1" si="14">IF(OA5="日",NZ9+1,NZ9)</f>
        <v>56</v>
      </c>
      <c r="OB9" s="1">
        <f t="shared" ca="1" si="14"/>
        <v>56</v>
      </c>
      <c r="OC9" s="1">
        <f t="shared" ca="1" si="14"/>
        <v>56</v>
      </c>
      <c r="OD9" s="1">
        <f t="shared" ca="1" si="14"/>
        <v>56</v>
      </c>
      <c r="OE9" s="1">
        <f t="shared" ca="1" si="14"/>
        <v>56</v>
      </c>
      <c r="OF9" s="1">
        <f t="shared" ca="1" si="14"/>
        <v>56</v>
      </c>
      <c r="OG9" s="1">
        <f t="shared" ca="1" si="14"/>
        <v>56</v>
      </c>
      <c r="OH9" s="1">
        <f t="shared" ca="1" si="14"/>
        <v>57</v>
      </c>
      <c r="OI9" s="1">
        <f t="shared" ca="1" si="14"/>
        <v>57</v>
      </c>
      <c r="OJ9" s="1">
        <f t="shared" ca="1" si="14"/>
        <v>57</v>
      </c>
      <c r="OK9" s="1">
        <f t="shared" ca="1" si="14"/>
        <v>57</v>
      </c>
    </row>
    <row r="10" spans="2:404" ht="13.5" customHeight="1">
      <c r="B10" s="229" t="s">
        <v>9</v>
      </c>
      <c r="C10" s="230"/>
      <c r="D10" s="231"/>
      <c r="E10" s="190">
        <f>IF(E6=0,0,1)</f>
        <v>0</v>
      </c>
      <c r="F10" s="188">
        <f t="shared" ref="F10:BQ10" si="15">IF(F6=0,0,1)</f>
        <v>0</v>
      </c>
      <c r="G10" s="188">
        <f t="shared" si="15"/>
        <v>0</v>
      </c>
      <c r="H10" s="188">
        <f t="shared" si="15"/>
        <v>0</v>
      </c>
      <c r="I10" s="188">
        <f t="shared" si="15"/>
        <v>0</v>
      </c>
      <c r="J10" s="188">
        <f t="shared" si="15"/>
        <v>0</v>
      </c>
      <c r="K10" s="188">
        <f t="shared" si="15"/>
        <v>0</v>
      </c>
      <c r="L10" s="188">
        <f t="shared" si="15"/>
        <v>0</v>
      </c>
      <c r="M10" s="188">
        <f t="shared" si="15"/>
        <v>0</v>
      </c>
      <c r="N10" s="188">
        <f t="shared" si="15"/>
        <v>0</v>
      </c>
      <c r="O10" s="188">
        <f t="shared" si="15"/>
        <v>0</v>
      </c>
      <c r="P10" s="188">
        <f t="shared" si="15"/>
        <v>0</v>
      </c>
      <c r="Q10" s="188">
        <f t="shared" si="15"/>
        <v>0</v>
      </c>
      <c r="R10" s="188">
        <f t="shared" si="15"/>
        <v>0</v>
      </c>
      <c r="S10" s="188">
        <f t="shared" si="15"/>
        <v>0</v>
      </c>
      <c r="T10" s="188">
        <f t="shared" si="15"/>
        <v>0</v>
      </c>
      <c r="U10" s="188">
        <f t="shared" si="15"/>
        <v>0</v>
      </c>
      <c r="V10" s="188">
        <f t="shared" si="15"/>
        <v>0</v>
      </c>
      <c r="W10" s="188">
        <f t="shared" si="15"/>
        <v>0</v>
      </c>
      <c r="X10" s="188">
        <f t="shared" si="15"/>
        <v>0</v>
      </c>
      <c r="Y10" s="188">
        <f t="shared" si="15"/>
        <v>0</v>
      </c>
      <c r="Z10" s="188">
        <f t="shared" si="15"/>
        <v>0</v>
      </c>
      <c r="AA10" s="188">
        <f t="shared" si="15"/>
        <v>0</v>
      </c>
      <c r="AB10" s="188">
        <f t="shared" si="15"/>
        <v>0</v>
      </c>
      <c r="AC10" s="188">
        <f t="shared" si="15"/>
        <v>0</v>
      </c>
      <c r="AD10" s="188">
        <f t="shared" si="15"/>
        <v>0</v>
      </c>
      <c r="AE10" s="188">
        <f t="shared" si="15"/>
        <v>0</v>
      </c>
      <c r="AF10" s="188">
        <f t="shared" si="15"/>
        <v>0</v>
      </c>
      <c r="AG10" s="188">
        <f t="shared" si="15"/>
        <v>0</v>
      </c>
      <c r="AH10" s="188">
        <f t="shared" si="15"/>
        <v>0</v>
      </c>
      <c r="AI10" s="189">
        <f t="shared" si="15"/>
        <v>0</v>
      </c>
      <c r="AJ10" s="190">
        <f t="shared" si="15"/>
        <v>0</v>
      </c>
      <c r="AK10" s="188">
        <f t="shared" si="15"/>
        <v>0</v>
      </c>
      <c r="AL10" s="188">
        <f t="shared" si="15"/>
        <v>0</v>
      </c>
      <c r="AM10" s="188">
        <f t="shared" si="15"/>
        <v>0</v>
      </c>
      <c r="AN10" s="188">
        <f t="shared" si="15"/>
        <v>0</v>
      </c>
      <c r="AO10" s="188">
        <f t="shared" si="15"/>
        <v>0</v>
      </c>
      <c r="AP10" s="188">
        <f t="shared" si="15"/>
        <v>0</v>
      </c>
      <c r="AQ10" s="188">
        <f t="shared" si="15"/>
        <v>0</v>
      </c>
      <c r="AR10" s="188">
        <f t="shared" si="15"/>
        <v>0</v>
      </c>
      <c r="AS10" s="188">
        <f t="shared" si="15"/>
        <v>0</v>
      </c>
      <c r="AT10" s="188">
        <f t="shared" si="15"/>
        <v>0</v>
      </c>
      <c r="AU10" s="188">
        <f t="shared" si="15"/>
        <v>0</v>
      </c>
      <c r="AV10" s="188">
        <f t="shared" si="15"/>
        <v>0</v>
      </c>
      <c r="AW10" s="188">
        <f t="shared" si="15"/>
        <v>0</v>
      </c>
      <c r="AX10" s="188">
        <f t="shared" si="15"/>
        <v>0</v>
      </c>
      <c r="AY10" s="188">
        <f t="shared" si="15"/>
        <v>0</v>
      </c>
      <c r="AZ10" s="188">
        <f t="shared" si="15"/>
        <v>0</v>
      </c>
      <c r="BA10" s="188">
        <f t="shared" si="15"/>
        <v>0</v>
      </c>
      <c r="BB10" s="188">
        <f t="shared" si="15"/>
        <v>0</v>
      </c>
      <c r="BC10" s="188">
        <f t="shared" si="15"/>
        <v>0</v>
      </c>
      <c r="BD10" s="188">
        <f t="shared" si="15"/>
        <v>0</v>
      </c>
      <c r="BE10" s="188">
        <f t="shared" si="15"/>
        <v>0</v>
      </c>
      <c r="BF10" s="188">
        <f t="shared" si="15"/>
        <v>0</v>
      </c>
      <c r="BG10" s="188">
        <f t="shared" si="15"/>
        <v>0</v>
      </c>
      <c r="BH10" s="188">
        <f t="shared" si="15"/>
        <v>0</v>
      </c>
      <c r="BI10" s="188">
        <f t="shared" si="15"/>
        <v>0</v>
      </c>
      <c r="BJ10" s="188">
        <f t="shared" si="15"/>
        <v>0</v>
      </c>
      <c r="BK10" s="188">
        <f t="shared" si="15"/>
        <v>0</v>
      </c>
      <c r="BL10" s="188">
        <f t="shared" si="15"/>
        <v>0</v>
      </c>
      <c r="BM10" s="189">
        <f t="shared" si="15"/>
        <v>0</v>
      </c>
      <c r="BN10" s="188">
        <f t="shared" si="15"/>
        <v>0</v>
      </c>
      <c r="BO10" s="188">
        <f t="shared" si="15"/>
        <v>0</v>
      </c>
      <c r="BP10" s="188">
        <f t="shared" si="15"/>
        <v>0</v>
      </c>
      <c r="BQ10" s="188">
        <f t="shared" si="15"/>
        <v>0</v>
      </c>
      <c r="BR10" s="188">
        <f t="shared" ref="BR10:EC10" si="16">IF(BR6=0,0,1)</f>
        <v>0</v>
      </c>
      <c r="BS10" s="188">
        <f t="shared" si="16"/>
        <v>0</v>
      </c>
      <c r="BT10" s="188">
        <f t="shared" si="16"/>
        <v>0</v>
      </c>
      <c r="BU10" s="188">
        <f t="shared" si="16"/>
        <v>0</v>
      </c>
      <c r="BV10" s="188">
        <f t="shared" si="16"/>
        <v>0</v>
      </c>
      <c r="BW10" s="188">
        <f t="shared" si="16"/>
        <v>0</v>
      </c>
      <c r="BX10" s="188">
        <f t="shared" si="16"/>
        <v>0</v>
      </c>
      <c r="BY10" s="188">
        <f t="shared" si="16"/>
        <v>0</v>
      </c>
      <c r="BZ10" s="188">
        <f t="shared" si="16"/>
        <v>0</v>
      </c>
      <c r="CA10" s="188">
        <f t="shared" si="16"/>
        <v>0</v>
      </c>
      <c r="CB10" s="188">
        <f t="shared" si="16"/>
        <v>0</v>
      </c>
      <c r="CC10" s="188">
        <f t="shared" si="16"/>
        <v>0</v>
      </c>
      <c r="CD10" s="188">
        <f t="shared" si="16"/>
        <v>0</v>
      </c>
      <c r="CE10" s="188">
        <f t="shared" si="16"/>
        <v>0</v>
      </c>
      <c r="CF10" s="188">
        <f t="shared" si="16"/>
        <v>0</v>
      </c>
      <c r="CG10" s="188">
        <f t="shared" si="16"/>
        <v>0</v>
      </c>
      <c r="CH10" s="188">
        <f t="shared" si="16"/>
        <v>0</v>
      </c>
      <c r="CI10" s="188">
        <f t="shared" si="16"/>
        <v>0</v>
      </c>
      <c r="CJ10" s="188">
        <f t="shared" si="16"/>
        <v>0</v>
      </c>
      <c r="CK10" s="188">
        <f t="shared" si="16"/>
        <v>0</v>
      </c>
      <c r="CL10" s="188">
        <f t="shared" si="16"/>
        <v>0</v>
      </c>
      <c r="CM10" s="188">
        <f t="shared" si="16"/>
        <v>0</v>
      </c>
      <c r="CN10" s="188">
        <f t="shared" si="16"/>
        <v>0</v>
      </c>
      <c r="CO10" s="188">
        <f t="shared" si="16"/>
        <v>0</v>
      </c>
      <c r="CP10" s="188">
        <f t="shared" si="16"/>
        <v>0</v>
      </c>
      <c r="CQ10" s="188">
        <f t="shared" si="16"/>
        <v>0</v>
      </c>
      <c r="CR10" s="189">
        <f t="shared" si="16"/>
        <v>0</v>
      </c>
      <c r="CS10" s="190">
        <f t="shared" si="16"/>
        <v>0</v>
      </c>
      <c r="CT10" s="188">
        <f t="shared" si="16"/>
        <v>0</v>
      </c>
      <c r="CU10" s="188">
        <f t="shared" si="16"/>
        <v>0</v>
      </c>
      <c r="CV10" s="188">
        <f t="shared" si="16"/>
        <v>0</v>
      </c>
      <c r="CW10" s="188">
        <f t="shared" si="16"/>
        <v>0</v>
      </c>
      <c r="CX10" s="188">
        <f t="shared" si="16"/>
        <v>0</v>
      </c>
      <c r="CY10" s="188">
        <f t="shared" si="16"/>
        <v>0</v>
      </c>
      <c r="CZ10" s="188">
        <f t="shared" si="16"/>
        <v>0</v>
      </c>
      <c r="DA10" s="188">
        <f t="shared" si="16"/>
        <v>0</v>
      </c>
      <c r="DB10" s="188">
        <f t="shared" si="16"/>
        <v>0</v>
      </c>
      <c r="DC10" s="188">
        <f t="shared" si="16"/>
        <v>0</v>
      </c>
      <c r="DD10" s="188">
        <f t="shared" si="16"/>
        <v>0</v>
      </c>
      <c r="DE10" s="188">
        <f t="shared" si="16"/>
        <v>0</v>
      </c>
      <c r="DF10" s="188">
        <f t="shared" si="16"/>
        <v>0</v>
      </c>
      <c r="DG10" s="188">
        <f t="shared" si="16"/>
        <v>0</v>
      </c>
      <c r="DH10" s="188">
        <f t="shared" si="16"/>
        <v>0</v>
      </c>
      <c r="DI10" s="188">
        <f t="shared" si="16"/>
        <v>0</v>
      </c>
      <c r="DJ10" s="188">
        <f t="shared" si="16"/>
        <v>0</v>
      </c>
      <c r="DK10" s="188">
        <f t="shared" si="16"/>
        <v>0</v>
      </c>
      <c r="DL10" s="188">
        <f t="shared" si="16"/>
        <v>0</v>
      </c>
      <c r="DM10" s="188">
        <f t="shared" si="16"/>
        <v>0</v>
      </c>
      <c r="DN10" s="188">
        <f t="shared" si="16"/>
        <v>0</v>
      </c>
      <c r="DO10" s="188">
        <f t="shared" si="16"/>
        <v>0</v>
      </c>
      <c r="DP10" s="188">
        <f t="shared" si="16"/>
        <v>0</v>
      </c>
      <c r="DQ10" s="188">
        <f t="shared" si="16"/>
        <v>0</v>
      </c>
      <c r="DR10" s="188">
        <f t="shared" si="16"/>
        <v>0</v>
      </c>
      <c r="DS10" s="188">
        <f t="shared" si="16"/>
        <v>0</v>
      </c>
      <c r="DT10" s="188">
        <f t="shared" si="16"/>
        <v>0</v>
      </c>
      <c r="DU10" s="188">
        <f t="shared" si="16"/>
        <v>0</v>
      </c>
      <c r="DV10" s="189">
        <f t="shared" si="16"/>
        <v>0</v>
      </c>
      <c r="DW10" s="190">
        <f t="shared" si="16"/>
        <v>0</v>
      </c>
      <c r="DX10" s="188">
        <f t="shared" si="16"/>
        <v>0</v>
      </c>
      <c r="DY10" s="188">
        <f t="shared" si="16"/>
        <v>0</v>
      </c>
      <c r="DZ10" s="188">
        <f t="shared" si="16"/>
        <v>0</v>
      </c>
      <c r="EA10" s="188">
        <f t="shared" si="16"/>
        <v>0</v>
      </c>
      <c r="EB10" s="188">
        <f t="shared" si="16"/>
        <v>0</v>
      </c>
      <c r="EC10" s="188">
        <f t="shared" si="16"/>
        <v>0</v>
      </c>
      <c r="ED10" s="188">
        <f t="shared" ref="ED10:GO10" si="17">IF(ED6=0,0,1)</f>
        <v>0</v>
      </c>
      <c r="EE10" s="188">
        <f t="shared" si="17"/>
        <v>0</v>
      </c>
      <c r="EF10" s="188">
        <f t="shared" si="17"/>
        <v>0</v>
      </c>
      <c r="EG10" s="188">
        <f t="shared" si="17"/>
        <v>0</v>
      </c>
      <c r="EH10" s="188">
        <f t="shared" si="17"/>
        <v>0</v>
      </c>
      <c r="EI10" s="188">
        <f t="shared" si="17"/>
        <v>0</v>
      </c>
      <c r="EJ10" s="188">
        <f t="shared" si="17"/>
        <v>0</v>
      </c>
      <c r="EK10" s="188">
        <f t="shared" si="17"/>
        <v>0</v>
      </c>
      <c r="EL10" s="188">
        <f t="shared" si="17"/>
        <v>0</v>
      </c>
      <c r="EM10" s="188">
        <f t="shared" si="17"/>
        <v>0</v>
      </c>
      <c r="EN10" s="188">
        <f t="shared" si="17"/>
        <v>0</v>
      </c>
      <c r="EO10" s="188">
        <f t="shared" si="17"/>
        <v>0</v>
      </c>
      <c r="EP10" s="188">
        <f t="shared" si="17"/>
        <v>0</v>
      </c>
      <c r="EQ10" s="188">
        <f t="shared" si="17"/>
        <v>0</v>
      </c>
      <c r="ER10" s="188">
        <f t="shared" si="17"/>
        <v>0</v>
      </c>
      <c r="ES10" s="188">
        <f t="shared" si="17"/>
        <v>0</v>
      </c>
      <c r="ET10" s="188">
        <f t="shared" si="17"/>
        <v>0</v>
      </c>
      <c r="EU10" s="188">
        <f t="shared" si="17"/>
        <v>0</v>
      </c>
      <c r="EV10" s="188">
        <f t="shared" si="17"/>
        <v>0</v>
      </c>
      <c r="EW10" s="188">
        <f t="shared" si="17"/>
        <v>0</v>
      </c>
      <c r="EX10" s="188">
        <f t="shared" si="17"/>
        <v>0</v>
      </c>
      <c r="EY10" s="188">
        <f t="shared" si="17"/>
        <v>0</v>
      </c>
      <c r="EZ10" s="188">
        <f t="shared" si="17"/>
        <v>0</v>
      </c>
      <c r="FA10" s="189">
        <f t="shared" si="17"/>
        <v>0</v>
      </c>
      <c r="FB10" s="190">
        <f t="shared" ca="1" si="17"/>
        <v>0</v>
      </c>
      <c r="FC10" s="188">
        <f t="shared" ca="1" si="17"/>
        <v>0</v>
      </c>
      <c r="FD10" s="188">
        <f t="shared" ca="1" si="17"/>
        <v>0</v>
      </c>
      <c r="FE10" s="188">
        <f t="shared" ca="1" si="17"/>
        <v>0</v>
      </c>
      <c r="FF10" s="188">
        <f t="shared" ca="1" si="17"/>
        <v>0</v>
      </c>
      <c r="FG10" s="188">
        <f t="shared" ca="1" si="17"/>
        <v>0</v>
      </c>
      <c r="FH10" s="188">
        <f t="shared" ca="1" si="17"/>
        <v>0</v>
      </c>
      <c r="FI10" s="188">
        <f t="shared" ca="1" si="17"/>
        <v>0</v>
      </c>
      <c r="FJ10" s="188">
        <f ca="1">IF(FJ6=0,0,1)</f>
        <v>0</v>
      </c>
      <c r="FK10" s="188">
        <f t="shared" ca="1" si="17"/>
        <v>0</v>
      </c>
      <c r="FL10" s="188">
        <f t="shared" ca="1" si="17"/>
        <v>0</v>
      </c>
      <c r="FM10" s="188">
        <f t="shared" ca="1" si="17"/>
        <v>0</v>
      </c>
      <c r="FN10" s="214">
        <f ca="1">IF($FM10+$FQ10&gt;0,IF(FN6=0,0,1),0)</f>
        <v>0</v>
      </c>
      <c r="FO10" s="188">
        <f ca="1">IF($FM10+$FQ10&gt;0,IF(FO6=0,0,1),0)</f>
        <v>0</v>
      </c>
      <c r="FP10" s="215">
        <f ca="1">IF($FM10+$FQ10&gt;0,IF(FP6=0,0,1),0)</f>
        <v>0</v>
      </c>
      <c r="FQ10" s="188">
        <f t="shared" ca="1" si="17"/>
        <v>0</v>
      </c>
      <c r="FR10" s="188">
        <f t="shared" ca="1" si="17"/>
        <v>0</v>
      </c>
      <c r="FS10" s="188">
        <f t="shared" ca="1" si="17"/>
        <v>0</v>
      </c>
      <c r="FT10" s="188">
        <f t="shared" ca="1" si="17"/>
        <v>0</v>
      </c>
      <c r="FU10" s="188">
        <f t="shared" ca="1" si="17"/>
        <v>0</v>
      </c>
      <c r="FV10" s="188">
        <f t="shared" ca="1" si="17"/>
        <v>0</v>
      </c>
      <c r="FW10" s="188">
        <f t="shared" ca="1" si="17"/>
        <v>0</v>
      </c>
      <c r="FX10" s="188">
        <f t="shared" ca="1" si="17"/>
        <v>0</v>
      </c>
      <c r="FY10" s="188">
        <f t="shared" ca="1" si="17"/>
        <v>0</v>
      </c>
      <c r="FZ10" s="188">
        <f t="shared" ca="1" si="17"/>
        <v>0</v>
      </c>
      <c r="GA10" s="188">
        <f t="shared" ca="1" si="17"/>
        <v>0</v>
      </c>
      <c r="GB10" s="188">
        <f t="shared" ca="1" si="17"/>
        <v>0</v>
      </c>
      <c r="GC10" s="188">
        <f t="shared" ca="1" si="17"/>
        <v>0</v>
      </c>
      <c r="GD10" s="188">
        <f t="shared" ca="1" si="17"/>
        <v>0</v>
      </c>
      <c r="GE10" s="188">
        <f t="shared" ca="1" si="17"/>
        <v>0</v>
      </c>
      <c r="GF10" s="189">
        <f t="shared" ca="1" si="17"/>
        <v>0</v>
      </c>
      <c r="GG10" s="190">
        <f t="shared" si="17"/>
        <v>0</v>
      </c>
      <c r="GH10" s="188">
        <f t="shared" si="17"/>
        <v>0</v>
      </c>
      <c r="GI10" s="188">
        <f t="shared" si="17"/>
        <v>0</v>
      </c>
      <c r="GJ10" s="188">
        <f t="shared" si="17"/>
        <v>0</v>
      </c>
      <c r="GK10" s="188">
        <f t="shared" si="17"/>
        <v>0</v>
      </c>
      <c r="GL10" s="188">
        <f t="shared" si="17"/>
        <v>0</v>
      </c>
      <c r="GM10" s="188">
        <f t="shared" si="17"/>
        <v>0</v>
      </c>
      <c r="GN10" s="188">
        <f t="shared" si="17"/>
        <v>0</v>
      </c>
      <c r="GO10" s="188">
        <f t="shared" si="17"/>
        <v>0</v>
      </c>
      <c r="GP10" s="188">
        <f t="shared" ref="GP10:JA10" si="18">IF(GP6=0,0,1)</f>
        <v>0</v>
      </c>
      <c r="GQ10" s="188">
        <f t="shared" si="18"/>
        <v>0</v>
      </c>
      <c r="GR10" s="188">
        <f t="shared" si="18"/>
        <v>0</v>
      </c>
      <c r="GS10" s="188">
        <f t="shared" si="18"/>
        <v>0</v>
      </c>
      <c r="GT10" s="188">
        <f t="shared" si="18"/>
        <v>0</v>
      </c>
      <c r="GU10" s="188">
        <f t="shared" si="18"/>
        <v>0</v>
      </c>
      <c r="GV10" s="188">
        <f t="shared" si="18"/>
        <v>0</v>
      </c>
      <c r="GW10" s="188">
        <f t="shared" si="18"/>
        <v>0</v>
      </c>
      <c r="GX10" s="188">
        <f t="shared" si="18"/>
        <v>0</v>
      </c>
      <c r="GY10" s="188">
        <f t="shared" si="18"/>
        <v>0</v>
      </c>
      <c r="GZ10" s="188">
        <f t="shared" si="18"/>
        <v>0</v>
      </c>
      <c r="HA10" s="188">
        <f t="shared" si="18"/>
        <v>0</v>
      </c>
      <c r="HB10" s="188">
        <f t="shared" si="18"/>
        <v>0</v>
      </c>
      <c r="HC10" s="188">
        <f t="shared" si="18"/>
        <v>0</v>
      </c>
      <c r="HD10" s="188">
        <f t="shared" si="18"/>
        <v>0</v>
      </c>
      <c r="HE10" s="188">
        <f t="shared" si="18"/>
        <v>0</v>
      </c>
      <c r="HF10" s="188">
        <f t="shared" si="18"/>
        <v>0</v>
      </c>
      <c r="HG10" s="188">
        <f t="shared" si="18"/>
        <v>0</v>
      </c>
      <c r="HH10" s="188">
        <f t="shared" si="18"/>
        <v>0</v>
      </c>
      <c r="HI10" s="188">
        <f t="shared" si="18"/>
        <v>0</v>
      </c>
      <c r="HJ10" s="189">
        <f t="shared" si="18"/>
        <v>0</v>
      </c>
      <c r="HK10" s="190">
        <f t="shared" si="18"/>
        <v>0</v>
      </c>
      <c r="HL10" s="188">
        <f t="shared" si="18"/>
        <v>0</v>
      </c>
      <c r="HM10" s="188">
        <f t="shared" si="18"/>
        <v>0</v>
      </c>
      <c r="HN10" s="188">
        <f t="shared" si="18"/>
        <v>0</v>
      </c>
      <c r="HO10" s="188">
        <f t="shared" si="18"/>
        <v>0</v>
      </c>
      <c r="HP10" s="188">
        <f t="shared" si="18"/>
        <v>0</v>
      </c>
      <c r="HQ10" s="188">
        <f t="shared" si="18"/>
        <v>0</v>
      </c>
      <c r="HR10" s="188">
        <f t="shared" si="18"/>
        <v>0</v>
      </c>
      <c r="HS10" s="188">
        <f t="shared" si="18"/>
        <v>0</v>
      </c>
      <c r="HT10" s="188">
        <f t="shared" si="18"/>
        <v>0</v>
      </c>
      <c r="HU10" s="188">
        <f t="shared" si="18"/>
        <v>0</v>
      </c>
      <c r="HV10" s="188">
        <f t="shared" si="18"/>
        <v>0</v>
      </c>
      <c r="HW10" s="188">
        <f t="shared" si="18"/>
        <v>0</v>
      </c>
      <c r="HX10" s="188">
        <f t="shared" si="18"/>
        <v>0</v>
      </c>
      <c r="HY10" s="188">
        <f t="shared" si="18"/>
        <v>0</v>
      </c>
      <c r="HZ10" s="188">
        <f t="shared" si="18"/>
        <v>0</v>
      </c>
      <c r="IA10" s="188">
        <f t="shared" si="18"/>
        <v>0</v>
      </c>
      <c r="IB10" s="188">
        <f t="shared" si="18"/>
        <v>0</v>
      </c>
      <c r="IC10" s="188">
        <f t="shared" si="18"/>
        <v>0</v>
      </c>
      <c r="ID10" s="188">
        <f t="shared" si="18"/>
        <v>0</v>
      </c>
      <c r="IE10" s="188">
        <f t="shared" si="18"/>
        <v>0</v>
      </c>
      <c r="IF10" s="188">
        <f t="shared" si="18"/>
        <v>0</v>
      </c>
      <c r="IG10" s="188">
        <f t="shared" si="18"/>
        <v>0</v>
      </c>
      <c r="IH10" s="188">
        <f t="shared" si="18"/>
        <v>0</v>
      </c>
      <c r="II10" s="188">
        <f t="shared" si="18"/>
        <v>0</v>
      </c>
      <c r="IJ10" s="188">
        <f t="shared" si="18"/>
        <v>0</v>
      </c>
      <c r="IK10" s="188">
        <f t="shared" si="18"/>
        <v>0</v>
      </c>
      <c r="IL10" s="188">
        <f t="shared" si="18"/>
        <v>0</v>
      </c>
      <c r="IM10" s="188">
        <f t="shared" si="18"/>
        <v>0</v>
      </c>
      <c r="IN10" s="188">
        <f t="shared" si="18"/>
        <v>0</v>
      </c>
      <c r="IO10" s="189">
        <f t="shared" si="18"/>
        <v>0</v>
      </c>
      <c r="IP10" s="190">
        <f t="shared" si="18"/>
        <v>0</v>
      </c>
      <c r="IQ10" s="188">
        <f t="shared" si="18"/>
        <v>0</v>
      </c>
      <c r="IR10" s="188">
        <f t="shared" si="18"/>
        <v>0</v>
      </c>
      <c r="IS10" s="188">
        <f t="shared" si="18"/>
        <v>0</v>
      </c>
      <c r="IT10" s="188">
        <f t="shared" si="18"/>
        <v>0</v>
      </c>
      <c r="IU10" s="188">
        <f t="shared" si="18"/>
        <v>0</v>
      </c>
      <c r="IV10" s="188">
        <f t="shared" si="18"/>
        <v>0</v>
      </c>
      <c r="IW10" s="188">
        <f t="shared" si="18"/>
        <v>0</v>
      </c>
      <c r="IX10" s="188">
        <f t="shared" si="18"/>
        <v>0</v>
      </c>
      <c r="IY10" s="188">
        <f t="shared" si="18"/>
        <v>0</v>
      </c>
      <c r="IZ10" s="188">
        <f t="shared" si="18"/>
        <v>0</v>
      </c>
      <c r="JA10" s="188">
        <f t="shared" si="18"/>
        <v>0</v>
      </c>
      <c r="JB10" s="188">
        <f t="shared" ref="JB10:LM10" si="19">IF(JB6=0,0,1)</f>
        <v>0</v>
      </c>
      <c r="JC10" s="188">
        <f t="shared" si="19"/>
        <v>0</v>
      </c>
      <c r="JD10" s="188">
        <f t="shared" si="19"/>
        <v>0</v>
      </c>
      <c r="JE10" s="188">
        <f t="shared" si="19"/>
        <v>0</v>
      </c>
      <c r="JF10" s="188">
        <f t="shared" si="19"/>
        <v>0</v>
      </c>
      <c r="JG10" s="188">
        <f t="shared" si="19"/>
        <v>0</v>
      </c>
      <c r="JH10" s="188">
        <f t="shared" si="19"/>
        <v>0</v>
      </c>
      <c r="JI10" s="188">
        <f t="shared" si="19"/>
        <v>0</v>
      </c>
      <c r="JJ10" s="188">
        <f t="shared" si="19"/>
        <v>0</v>
      </c>
      <c r="JK10" s="188">
        <f t="shared" si="19"/>
        <v>0</v>
      </c>
      <c r="JL10" s="188">
        <f t="shared" si="19"/>
        <v>0</v>
      </c>
      <c r="JM10" s="188">
        <f t="shared" si="19"/>
        <v>0</v>
      </c>
      <c r="JN10" s="188">
        <f t="shared" si="19"/>
        <v>0</v>
      </c>
      <c r="JO10" s="188">
        <f t="shared" si="19"/>
        <v>0</v>
      </c>
      <c r="JP10" s="188">
        <f t="shared" si="19"/>
        <v>0</v>
      </c>
      <c r="JQ10" s="188">
        <f t="shared" si="19"/>
        <v>0</v>
      </c>
      <c r="JR10" s="188">
        <f t="shared" si="19"/>
        <v>0</v>
      </c>
      <c r="JS10" s="189">
        <f t="shared" si="19"/>
        <v>0</v>
      </c>
      <c r="JT10" s="190">
        <f t="shared" ca="1" si="19"/>
        <v>0</v>
      </c>
      <c r="JU10" s="188">
        <f t="shared" ca="1" si="19"/>
        <v>0</v>
      </c>
      <c r="JV10" s="188">
        <f t="shared" ca="1" si="19"/>
        <v>0</v>
      </c>
      <c r="JW10" s="188">
        <f t="shared" ca="1" si="19"/>
        <v>0</v>
      </c>
      <c r="JX10" s="188">
        <f t="shared" ca="1" si="19"/>
        <v>0</v>
      </c>
      <c r="JY10" s="188">
        <f t="shared" ca="1" si="19"/>
        <v>0</v>
      </c>
      <c r="JZ10" s="188">
        <f t="shared" ca="1" si="19"/>
        <v>0</v>
      </c>
      <c r="KA10" s="188">
        <f t="shared" ca="1" si="19"/>
        <v>0</v>
      </c>
      <c r="KB10" s="188">
        <f t="shared" ca="1" si="19"/>
        <v>0</v>
      </c>
      <c r="KC10" s="188">
        <f t="shared" ca="1" si="19"/>
        <v>0</v>
      </c>
      <c r="KD10" s="188">
        <f t="shared" ca="1" si="19"/>
        <v>0</v>
      </c>
      <c r="KE10" s="188">
        <f t="shared" ca="1" si="19"/>
        <v>0</v>
      </c>
      <c r="KF10" s="188">
        <f t="shared" ca="1" si="19"/>
        <v>0</v>
      </c>
      <c r="KG10" s="188">
        <f t="shared" ca="1" si="19"/>
        <v>0</v>
      </c>
      <c r="KH10" s="188">
        <f t="shared" ca="1" si="19"/>
        <v>0</v>
      </c>
      <c r="KI10" s="188">
        <f t="shared" ca="1" si="19"/>
        <v>0</v>
      </c>
      <c r="KJ10" s="188">
        <f t="shared" ca="1" si="19"/>
        <v>0</v>
      </c>
      <c r="KK10" s="188">
        <f t="shared" ca="1" si="19"/>
        <v>0</v>
      </c>
      <c r="KL10" s="188">
        <f t="shared" ca="1" si="19"/>
        <v>0</v>
      </c>
      <c r="KM10" s="188">
        <f t="shared" ca="1" si="19"/>
        <v>0</v>
      </c>
      <c r="KN10" s="188">
        <f t="shared" ca="1" si="19"/>
        <v>0</v>
      </c>
      <c r="KO10" s="188">
        <f t="shared" ca="1" si="19"/>
        <v>0</v>
      </c>
      <c r="KP10" s="188">
        <f t="shared" ca="1" si="19"/>
        <v>0</v>
      </c>
      <c r="KQ10" s="188">
        <f t="shared" ca="1" si="19"/>
        <v>0</v>
      </c>
      <c r="KR10" s="188">
        <f t="shared" ca="1" si="19"/>
        <v>0</v>
      </c>
      <c r="KS10" s="188">
        <f t="shared" ca="1" si="19"/>
        <v>0</v>
      </c>
      <c r="KT10" s="188">
        <f t="shared" ca="1" si="19"/>
        <v>0</v>
      </c>
      <c r="KU10" s="188">
        <f ca="1">IF(KU6=0,0,1)</f>
        <v>0</v>
      </c>
      <c r="KV10" s="214">
        <f ca="1">IF($KU10+$LB10&gt;0,IF(KV6=0,0,1),0)</f>
        <v>0</v>
      </c>
      <c r="KW10" s="188">
        <f t="shared" ref="KW10:LA10" ca="1" si="20">IF($KU10+$LB10&gt;0,IF(KW6=0,0,1),0)</f>
        <v>0</v>
      </c>
      <c r="KX10" s="189">
        <f t="shared" ca="1" si="20"/>
        <v>0</v>
      </c>
      <c r="KY10" s="190">
        <f t="shared" ca="1" si="20"/>
        <v>0</v>
      </c>
      <c r="KZ10" s="188">
        <f t="shared" ca="1" si="20"/>
        <v>0</v>
      </c>
      <c r="LA10" s="215">
        <f t="shared" ca="1" si="20"/>
        <v>0</v>
      </c>
      <c r="LB10" s="188">
        <f t="shared" si="19"/>
        <v>0</v>
      </c>
      <c r="LC10" s="188">
        <f t="shared" ca="1" si="19"/>
        <v>0</v>
      </c>
      <c r="LD10" s="188">
        <f t="shared" ca="1" si="19"/>
        <v>0</v>
      </c>
      <c r="LE10" s="188">
        <f t="shared" ca="1" si="19"/>
        <v>0</v>
      </c>
      <c r="LF10" s="188">
        <f t="shared" ca="1" si="19"/>
        <v>0</v>
      </c>
      <c r="LG10" s="188">
        <f t="shared" ca="1" si="19"/>
        <v>0</v>
      </c>
      <c r="LH10" s="188">
        <f t="shared" ca="1" si="19"/>
        <v>0</v>
      </c>
      <c r="LI10" s="188">
        <f t="shared" ca="1" si="19"/>
        <v>0</v>
      </c>
      <c r="LJ10" s="188">
        <f t="shared" ca="1" si="19"/>
        <v>0</v>
      </c>
      <c r="LK10" s="188">
        <f t="shared" ca="1" si="19"/>
        <v>0</v>
      </c>
      <c r="LL10" s="188">
        <f t="shared" ca="1" si="19"/>
        <v>0</v>
      </c>
      <c r="LM10" s="188">
        <f t="shared" ca="1" si="19"/>
        <v>0</v>
      </c>
      <c r="LN10" s="188">
        <f t="shared" ref="LN10:NY10" ca="1" si="21">IF(LN6=0,0,1)</f>
        <v>0</v>
      </c>
      <c r="LO10" s="188">
        <f t="shared" ca="1" si="21"/>
        <v>0</v>
      </c>
      <c r="LP10" s="188">
        <f t="shared" ca="1" si="21"/>
        <v>0</v>
      </c>
      <c r="LQ10" s="188">
        <f t="shared" ca="1" si="21"/>
        <v>0</v>
      </c>
      <c r="LR10" s="188">
        <f t="shared" ca="1" si="21"/>
        <v>0</v>
      </c>
      <c r="LS10" s="188">
        <f t="shared" ca="1" si="21"/>
        <v>0</v>
      </c>
      <c r="LT10" s="188">
        <f t="shared" ca="1" si="21"/>
        <v>0</v>
      </c>
      <c r="LU10" s="188">
        <f t="shared" ca="1" si="21"/>
        <v>0</v>
      </c>
      <c r="LV10" s="188">
        <f t="shared" ca="1" si="21"/>
        <v>0</v>
      </c>
      <c r="LW10" s="188">
        <f t="shared" ca="1" si="21"/>
        <v>0</v>
      </c>
      <c r="LX10" s="188">
        <f t="shared" ca="1" si="21"/>
        <v>0</v>
      </c>
      <c r="LY10" s="188">
        <f t="shared" ca="1" si="21"/>
        <v>0</v>
      </c>
      <c r="LZ10" s="188">
        <f t="shared" ca="1" si="21"/>
        <v>0</v>
      </c>
      <c r="MA10" s="188">
        <f t="shared" ca="1" si="21"/>
        <v>0</v>
      </c>
      <c r="MB10" s="188">
        <f t="shared" ca="1" si="21"/>
        <v>0</v>
      </c>
      <c r="MC10" s="189">
        <f t="shared" ca="1" si="21"/>
        <v>0</v>
      </c>
      <c r="MD10" s="190">
        <f t="shared" si="21"/>
        <v>0</v>
      </c>
      <c r="ME10" s="188">
        <f t="shared" si="21"/>
        <v>0</v>
      </c>
      <c r="MF10" s="188">
        <f t="shared" si="21"/>
        <v>0</v>
      </c>
      <c r="MG10" s="188">
        <f t="shared" si="21"/>
        <v>0</v>
      </c>
      <c r="MH10" s="188">
        <f t="shared" si="21"/>
        <v>0</v>
      </c>
      <c r="MI10" s="188">
        <f t="shared" si="21"/>
        <v>0</v>
      </c>
      <c r="MJ10" s="188">
        <f t="shared" si="21"/>
        <v>0</v>
      </c>
      <c r="MK10" s="188">
        <f t="shared" si="21"/>
        <v>0</v>
      </c>
      <c r="ML10" s="188">
        <f t="shared" si="21"/>
        <v>0</v>
      </c>
      <c r="MM10" s="188">
        <f t="shared" si="21"/>
        <v>0</v>
      </c>
      <c r="MN10" s="188">
        <f t="shared" si="21"/>
        <v>0</v>
      </c>
      <c r="MO10" s="188">
        <f t="shared" si="21"/>
        <v>0</v>
      </c>
      <c r="MP10" s="188">
        <f t="shared" si="21"/>
        <v>0</v>
      </c>
      <c r="MQ10" s="188">
        <f t="shared" si="21"/>
        <v>0</v>
      </c>
      <c r="MR10" s="188">
        <f t="shared" si="21"/>
        <v>0</v>
      </c>
      <c r="MS10" s="188">
        <f t="shared" si="21"/>
        <v>0</v>
      </c>
      <c r="MT10" s="188">
        <f t="shared" si="21"/>
        <v>0</v>
      </c>
      <c r="MU10" s="188">
        <f t="shared" si="21"/>
        <v>0</v>
      </c>
      <c r="MV10" s="188">
        <f t="shared" si="21"/>
        <v>0</v>
      </c>
      <c r="MW10" s="188">
        <f t="shared" si="21"/>
        <v>0</v>
      </c>
      <c r="MX10" s="188">
        <f t="shared" si="21"/>
        <v>0</v>
      </c>
      <c r="MY10" s="188">
        <f t="shared" si="21"/>
        <v>0</v>
      </c>
      <c r="MZ10" s="188">
        <f t="shared" si="21"/>
        <v>0</v>
      </c>
      <c r="NA10" s="188">
        <f t="shared" si="21"/>
        <v>0</v>
      </c>
      <c r="NB10" s="188">
        <f t="shared" si="21"/>
        <v>0</v>
      </c>
      <c r="NC10" s="188">
        <f t="shared" si="21"/>
        <v>0</v>
      </c>
      <c r="ND10" s="188">
        <f t="shared" si="21"/>
        <v>0</v>
      </c>
      <c r="NE10" s="188">
        <f t="shared" si="21"/>
        <v>0</v>
      </c>
      <c r="NF10" s="189">
        <f t="shared" si="21"/>
        <v>0</v>
      </c>
      <c r="NG10" s="190">
        <f t="shared" si="21"/>
        <v>0</v>
      </c>
      <c r="NH10" s="188">
        <f t="shared" si="21"/>
        <v>0</v>
      </c>
      <c r="NI10" s="188">
        <f t="shared" si="21"/>
        <v>0</v>
      </c>
      <c r="NJ10" s="188">
        <f t="shared" si="21"/>
        <v>0</v>
      </c>
      <c r="NK10" s="188">
        <f t="shared" si="21"/>
        <v>0</v>
      </c>
      <c r="NL10" s="188">
        <f t="shared" si="21"/>
        <v>0</v>
      </c>
      <c r="NM10" s="188">
        <f t="shared" si="21"/>
        <v>0</v>
      </c>
      <c r="NN10" s="188">
        <f t="shared" si="21"/>
        <v>0</v>
      </c>
      <c r="NO10" s="188">
        <f t="shared" si="21"/>
        <v>0</v>
      </c>
      <c r="NP10" s="188">
        <f t="shared" si="21"/>
        <v>0</v>
      </c>
      <c r="NQ10" s="188">
        <f t="shared" si="21"/>
        <v>0</v>
      </c>
      <c r="NR10" s="188">
        <f t="shared" si="21"/>
        <v>0</v>
      </c>
      <c r="NS10" s="188">
        <f t="shared" si="21"/>
        <v>0</v>
      </c>
      <c r="NT10" s="188">
        <f t="shared" si="21"/>
        <v>0</v>
      </c>
      <c r="NU10" s="188">
        <f t="shared" si="21"/>
        <v>0</v>
      </c>
      <c r="NV10" s="188">
        <f t="shared" si="21"/>
        <v>0</v>
      </c>
      <c r="NW10" s="188">
        <f t="shared" si="21"/>
        <v>0</v>
      </c>
      <c r="NX10" s="188">
        <f t="shared" si="21"/>
        <v>0</v>
      </c>
      <c r="NY10" s="188">
        <f t="shared" si="21"/>
        <v>0</v>
      </c>
      <c r="NZ10" s="188">
        <f t="shared" ref="NZ10:OK10" si="22">IF(NZ6=0,0,1)</f>
        <v>0</v>
      </c>
      <c r="OA10" s="188">
        <f t="shared" si="22"/>
        <v>0</v>
      </c>
      <c r="OB10" s="188">
        <f t="shared" si="22"/>
        <v>0</v>
      </c>
      <c r="OC10" s="188">
        <f t="shared" si="22"/>
        <v>0</v>
      </c>
      <c r="OD10" s="188">
        <f t="shared" si="22"/>
        <v>0</v>
      </c>
      <c r="OE10" s="188">
        <f t="shared" si="22"/>
        <v>0</v>
      </c>
      <c r="OF10" s="188">
        <f t="shared" si="22"/>
        <v>0</v>
      </c>
      <c r="OG10" s="188">
        <f t="shared" si="22"/>
        <v>0</v>
      </c>
      <c r="OH10" s="188">
        <f t="shared" si="22"/>
        <v>0</v>
      </c>
      <c r="OI10" s="188">
        <f t="shared" si="22"/>
        <v>0</v>
      </c>
      <c r="OJ10" s="188">
        <f t="shared" si="22"/>
        <v>0</v>
      </c>
      <c r="OK10" s="189">
        <f t="shared" si="22"/>
        <v>0</v>
      </c>
      <c r="OL10" t="s">
        <v>229</v>
      </c>
      <c r="OM10">
        <f ca="1">COUNTIF(E10:OK10,1)</f>
        <v>0</v>
      </c>
      <c r="ON10" s="39" t="s">
        <v>230</v>
      </c>
    </row>
    <row r="11" spans="2:404" ht="13.5" customHeight="1">
      <c r="B11" s="195" t="s">
        <v>10</v>
      </c>
      <c r="C11" s="135"/>
      <c r="D11" s="196"/>
      <c r="E11" s="125">
        <f>IF(E7=0,0,1)</f>
        <v>0</v>
      </c>
      <c r="F11">
        <f t="shared" ref="F11:BQ11" si="23">IF(F7=0,0,1)</f>
        <v>0</v>
      </c>
      <c r="G11">
        <f t="shared" si="23"/>
        <v>0</v>
      </c>
      <c r="H11">
        <f t="shared" si="23"/>
        <v>0</v>
      </c>
      <c r="I11">
        <f t="shared" si="23"/>
        <v>0</v>
      </c>
      <c r="J11">
        <f t="shared" si="23"/>
        <v>0</v>
      </c>
      <c r="K11">
        <f t="shared" si="23"/>
        <v>0</v>
      </c>
      <c r="L11">
        <f t="shared" si="23"/>
        <v>0</v>
      </c>
      <c r="M11">
        <f t="shared" si="23"/>
        <v>0</v>
      </c>
      <c r="N11">
        <f t="shared" si="23"/>
        <v>0</v>
      </c>
      <c r="O11">
        <f t="shared" si="23"/>
        <v>0</v>
      </c>
      <c r="P11">
        <f t="shared" si="23"/>
        <v>0</v>
      </c>
      <c r="Q11">
        <f t="shared" si="23"/>
        <v>0</v>
      </c>
      <c r="R11">
        <f t="shared" si="23"/>
        <v>0</v>
      </c>
      <c r="S11">
        <f t="shared" si="23"/>
        <v>0</v>
      </c>
      <c r="T11">
        <f t="shared" si="23"/>
        <v>0</v>
      </c>
      <c r="U11">
        <f t="shared" si="23"/>
        <v>0</v>
      </c>
      <c r="V11">
        <f t="shared" si="23"/>
        <v>0</v>
      </c>
      <c r="W11">
        <f t="shared" si="23"/>
        <v>0</v>
      </c>
      <c r="X11">
        <f t="shared" si="23"/>
        <v>0</v>
      </c>
      <c r="Y11">
        <f t="shared" si="23"/>
        <v>0</v>
      </c>
      <c r="Z11">
        <f t="shared" si="23"/>
        <v>0</v>
      </c>
      <c r="AA11">
        <f t="shared" si="23"/>
        <v>0</v>
      </c>
      <c r="AB11">
        <f t="shared" si="23"/>
        <v>0</v>
      </c>
      <c r="AC11">
        <f t="shared" si="23"/>
        <v>0</v>
      </c>
      <c r="AD11">
        <f t="shared" si="23"/>
        <v>0</v>
      </c>
      <c r="AE11">
        <f t="shared" si="23"/>
        <v>0</v>
      </c>
      <c r="AF11">
        <f t="shared" si="23"/>
        <v>0</v>
      </c>
      <c r="AG11">
        <f t="shared" si="23"/>
        <v>0</v>
      </c>
      <c r="AH11">
        <f t="shared" si="23"/>
        <v>0</v>
      </c>
      <c r="AI11" s="123">
        <f t="shared" si="23"/>
        <v>0</v>
      </c>
      <c r="AJ11" s="125">
        <f t="shared" si="23"/>
        <v>0</v>
      </c>
      <c r="AK11">
        <f t="shared" si="23"/>
        <v>0</v>
      </c>
      <c r="AL11">
        <f t="shared" si="23"/>
        <v>0</v>
      </c>
      <c r="AM11">
        <f t="shared" si="23"/>
        <v>0</v>
      </c>
      <c r="AN11">
        <f t="shared" si="23"/>
        <v>0</v>
      </c>
      <c r="AO11">
        <f t="shared" si="23"/>
        <v>0</v>
      </c>
      <c r="AP11">
        <f t="shared" si="23"/>
        <v>0</v>
      </c>
      <c r="AQ11">
        <f t="shared" si="23"/>
        <v>0</v>
      </c>
      <c r="AR11">
        <f t="shared" si="23"/>
        <v>0</v>
      </c>
      <c r="AS11">
        <f t="shared" si="23"/>
        <v>0</v>
      </c>
      <c r="AT11">
        <f t="shared" si="23"/>
        <v>0</v>
      </c>
      <c r="AU11">
        <f t="shared" si="23"/>
        <v>0</v>
      </c>
      <c r="AV11">
        <f t="shared" si="23"/>
        <v>0</v>
      </c>
      <c r="AW11">
        <f t="shared" si="23"/>
        <v>0</v>
      </c>
      <c r="AX11">
        <f t="shared" si="23"/>
        <v>0</v>
      </c>
      <c r="AY11">
        <f t="shared" si="23"/>
        <v>0</v>
      </c>
      <c r="AZ11">
        <f t="shared" si="23"/>
        <v>0</v>
      </c>
      <c r="BA11">
        <f t="shared" si="23"/>
        <v>0</v>
      </c>
      <c r="BB11">
        <f t="shared" si="23"/>
        <v>0</v>
      </c>
      <c r="BC11">
        <f t="shared" si="23"/>
        <v>0</v>
      </c>
      <c r="BD11">
        <f t="shared" si="23"/>
        <v>0</v>
      </c>
      <c r="BE11">
        <f t="shared" si="23"/>
        <v>0</v>
      </c>
      <c r="BF11">
        <f t="shared" si="23"/>
        <v>0</v>
      </c>
      <c r="BG11">
        <f t="shared" si="23"/>
        <v>0</v>
      </c>
      <c r="BH11">
        <f t="shared" si="23"/>
        <v>0</v>
      </c>
      <c r="BI11">
        <f t="shared" si="23"/>
        <v>0</v>
      </c>
      <c r="BJ11">
        <f t="shared" si="23"/>
        <v>0</v>
      </c>
      <c r="BK11">
        <f t="shared" si="23"/>
        <v>0</v>
      </c>
      <c r="BL11">
        <f t="shared" si="23"/>
        <v>0</v>
      </c>
      <c r="BM11" s="123">
        <f t="shared" si="23"/>
        <v>0</v>
      </c>
      <c r="BN11">
        <f t="shared" si="23"/>
        <v>0</v>
      </c>
      <c r="BO11">
        <f t="shared" si="23"/>
        <v>0</v>
      </c>
      <c r="BP11">
        <f t="shared" si="23"/>
        <v>0</v>
      </c>
      <c r="BQ11">
        <f t="shared" si="23"/>
        <v>0</v>
      </c>
      <c r="BR11">
        <f t="shared" ref="BR11:EC11" si="24">IF(BR7=0,0,1)</f>
        <v>0</v>
      </c>
      <c r="BS11">
        <f t="shared" si="24"/>
        <v>0</v>
      </c>
      <c r="BT11">
        <f t="shared" si="24"/>
        <v>0</v>
      </c>
      <c r="BU11">
        <f t="shared" si="24"/>
        <v>0</v>
      </c>
      <c r="BV11">
        <f t="shared" si="24"/>
        <v>0</v>
      </c>
      <c r="BW11">
        <f t="shared" si="24"/>
        <v>0</v>
      </c>
      <c r="BX11">
        <f t="shared" si="24"/>
        <v>0</v>
      </c>
      <c r="BY11">
        <f t="shared" si="24"/>
        <v>0</v>
      </c>
      <c r="BZ11">
        <f t="shared" si="24"/>
        <v>0</v>
      </c>
      <c r="CA11">
        <f t="shared" si="24"/>
        <v>0</v>
      </c>
      <c r="CB11">
        <f t="shared" si="24"/>
        <v>0</v>
      </c>
      <c r="CC11">
        <f t="shared" si="24"/>
        <v>0</v>
      </c>
      <c r="CD11">
        <f t="shared" si="24"/>
        <v>0</v>
      </c>
      <c r="CE11">
        <f t="shared" si="24"/>
        <v>0</v>
      </c>
      <c r="CF11">
        <f t="shared" si="24"/>
        <v>0</v>
      </c>
      <c r="CG11">
        <f t="shared" si="24"/>
        <v>0</v>
      </c>
      <c r="CH11">
        <f t="shared" si="24"/>
        <v>0</v>
      </c>
      <c r="CI11">
        <f t="shared" si="24"/>
        <v>0</v>
      </c>
      <c r="CJ11">
        <f t="shared" si="24"/>
        <v>0</v>
      </c>
      <c r="CK11">
        <f t="shared" si="24"/>
        <v>0</v>
      </c>
      <c r="CL11">
        <f t="shared" si="24"/>
        <v>0</v>
      </c>
      <c r="CM11">
        <f t="shared" si="24"/>
        <v>0</v>
      </c>
      <c r="CN11">
        <f t="shared" si="24"/>
        <v>0</v>
      </c>
      <c r="CO11">
        <f t="shared" si="24"/>
        <v>0</v>
      </c>
      <c r="CP11">
        <f t="shared" si="24"/>
        <v>0</v>
      </c>
      <c r="CQ11">
        <f t="shared" si="24"/>
        <v>0</v>
      </c>
      <c r="CR11" s="123">
        <f t="shared" si="24"/>
        <v>0</v>
      </c>
      <c r="CS11" s="125">
        <f t="shared" si="24"/>
        <v>0</v>
      </c>
      <c r="CT11">
        <f t="shared" si="24"/>
        <v>0</v>
      </c>
      <c r="CU11">
        <f t="shared" si="24"/>
        <v>0</v>
      </c>
      <c r="CV11">
        <f t="shared" si="24"/>
        <v>0</v>
      </c>
      <c r="CW11">
        <f t="shared" si="24"/>
        <v>0</v>
      </c>
      <c r="CX11">
        <f t="shared" si="24"/>
        <v>0</v>
      </c>
      <c r="CY11">
        <f t="shared" si="24"/>
        <v>0</v>
      </c>
      <c r="CZ11">
        <f t="shared" si="24"/>
        <v>0</v>
      </c>
      <c r="DA11">
        <f t="shared" si="24"/>
        <v>0</v>
      </c>
      <c r="DB11">
        <f t="shared" si="24"/>
        <v>0</v>
      </c>
      <c r="DC11">
        <f t="shared" si="24"/>
        <v>0</v>
      </c>
      <c r="DD11">
        <f t="shared" si="24"/>
        <v>0</v>
      </c>
      <c r="DE11">
        <f t="shared" si="24"/>
        <v>0</v>
      </c>
      <c r="DF11">
        <f t="shared" si="24"/>
        <v>0</v>
      </c>
      <c r="DG11">
        <f t="shared" si="24"/>
        <v>0</v>
      </c>
      <c r="DH11">
        <f t="shared" si="24"/>
        <v>0</v>
      </c>
      <c r="DI11">
        <f t="shared" si="24"/>
        <v>0</v>
      </c>
      <c r="DJ11">
        <f t="shared" si="24"/>
        <v>0</v>
      </c>
      <c r="DK11">
        <f t="shared" si="24"/>
        <v>0</v>
      </c>
      <c r="DL11">
        <f t="shared" si="24"/>
        <v>0</v>
      </c>
      <c r="DM11">
        <f t="shared" si="24"/>
        <v>0</v>
      </c>
      <c r="DN11">
        <f t="shared" si="24"/>
        <v>0</v>
      </c>
      <c r="DO11">
        <f t="shared" si="24"/>
        <v>0</v>
      </c>
      <c r="DP11">
        <f t="shared" si="24"/>
        <v>0</v>
      </c>
      <c r="DQ11">
        <f t="shared" si="24"/>
        <v>0</v>
      </c>
      <c r="DR11">
        <f t="shared" si="24"/>
        <v>0</v>
      </c>
      <c r="DS11">
        <f t="shared" si="24"/>
        <v>0</v>
      </c>
      <c r="DT11">
        <f t="shared" si="24"/>
        <v>0</v>
      </c>
      <c r="DU11">
        <f t="shared" si="24"/>
        <v>0</v>
      </c>
      <c r="DV11" s="123">
        <f t="shared" si="24"/>
        <v>0</v>
      </c>
      <c r="DW11" s="125">
        <f t="shared" si="24"/>
        <v>0</v>
      </c>
      <c r="DX11">
        <f t="shared" si="24"/>
        <v>0</v>
      </c>
      <c r="DY11">
        <f t="shared" si="24"/>
        <v>0</v>
      </c>
      <c r="DZ11">
        <f t="shared" si="24"/>
        <v>0</v>
      </c>
      <c r="EA11">
        <f t="shared" si="24"/>
        <v>0</v>
      </c>
      <c r="EB11">
        <f t="shared" si="24"/>
        <v>0</v>
      </c>
      <c r="EC11">
        <f t="shared" si="24"/>
        <v>0</v>
      </c>
      <c r="ED11">
        <f t="shared" ref="ED11:GO11" si="25">IF(ED7=0,0,1)</f>
        <v>0</v>
      </c>
      <c r="EE11">
        <f t="shared" si="25"/>
        <v>0</v>
      </c>
      <c r="EF11">
        <f t="shared" si="25"/>
        <v>0</v>
      </c>
      <c r="EG11">
        <f t="shared" si="25"/>
        <v>0</v>
      </c>
      <c r="EH11">
        <f t="shared" si="25"/>
        <v>0</v>
      </c>
      <c r="EI11">
        <f t="shared" si="25"/>
        <v>0</v>
      </c>
      <c r="EJ11">
        <f t="shared" si="25"/>
        <v>0</v>
      </c>
      <c r="EK11">
        <f t="shared" si="25"/>
        <v>0</v>
      </c>
      <c r="EL11">
        <f t="shared" si="25"/>
        <v>0</v>
      </c>
      <c r="EM11">
        <f t="shared" si="25"/>
        <v>0</v>
      </c>
      <c r="EN11">
        <f t="shared" si="25"/>
        <v>0</v>
      </c>
      <c r="EO11">
        <f t="shared" si="25"/>
        <v>0</v>
      </c>
      <c r="EP11">
        <f t="shared" si="25"/>
        <v>0</v>
      </c>
      <c r="EQ11">
        <f t="shared" si="25"/>
        <v>0</v>
      </c>
      <c r="ER11">
        <f t="shared" si="25"/>
        <v>0</v>
      </c>
      <c r="ES11">
        <f t="shared" si="25"/>
        <v>0</v>
      </c>
      <c r="ET11">
        <f t="shared" si="25"/>
        <v>0</v>
      </c>
      <c r="EU11">
        <f t="shared" si="25"/>
        <v>0</v>
      </c>
      <c r="EV11">
        <f t="shared" si="25"/>
        <v>0</v>
      </c>
      <c r="EW11">
        <f t="shared" si="25"/>
        <v>0</v>
      </c>
      <c r="EX11">
        <f t="shared" si="25"/>
        <v>0</v>
      </c>
      <c r="EY11">
        <f t="shared" si="25"/>
        <v>0</v>
      </c>
      <c r="EZ11">
        <f t="shared" si="25"/>
        <v>0</v>
      </c>
      <c r="FA11" s="123">
        <f t="shared" si="25"/>
        <v>0</v>
      </c>
      <c r="FB11" s="125">
        <f t="shared" ca="1" si="25"/>
        <v>0</v>
      </c>
      <c r="FC11">
        <f t="shared" ca="1" si="25"/>
        <v>0</v>
      </c>
      <c r="FD11">
        <f t="shared" ca="1" si="25"/>
        <v>0</v>
      </c>
      <c r="FE11">
        <f t="shared" ca="1" si="25"/>
        <v>0</v>
      </c>
      <c r="FF11">
        <f t="shared" ca="1" si="25"/>
        <v>0</v>
      </c>
      <c r="FG11">
        <f t="shared" ca="1" si="25"/>
        <v>0</v>
      </c>
      <c r="FH11">
        <f t="shared" ca="1" si="25"/>
        <v>0</v>
      </c>
      <c r="FI11">
        <f t="shared" ca="1" si="25"/>
        <v>0</v>
      </c>
      <c r="FJ11">
        <f t="shared" ca="1" si="25"/>
        <v>0</v>
      </c>
      <c r="FK11">
        <f t="shared" ca="1" si="25"/>
        <v>0</v>
      </c>
      <c r="FL11">
        <f t="shared" ca="1" si="25"/>
        <v>0</v>
      </c>
      <c r="FM11">
        <f t="shared" ca="1" si="25"/>
        <v>0</v>
      </c>
      <c r="FN11" s="242">
        <f ca="1">IF($FM11+$FQ11&gt;0,IF(FN7=0,0,1),0)</f>
        <v>0</v>
      </c>
      <c r="FO11">
        <f t="shared" ref="FO11" ca="1" si="26">IF($FM11+$FQ11&gt;0,IF(FO7=0,0,1),0)</f>
        <v>0</v>
      </c>
      <c r="FP11" s="243">
        <f ca="1">IF($FM11+$FQ11&gt;0,IF(FP7=0,0,1),0)</f>
        <v>0</v>
      </c>
      <c r="FQ11">
        <f t="shared" ca="1" si="25"/>
        <v>0</v>
      </c>
      <c r="FR11">
        <f t="shared" ca="1" si="25"/>
        <v>0</v>
      </c>
      <c r="FS11">
        <f t="shared" ca="1" si="25"/>
        <v>0</v>
      </c>
      <c r="FT11">
        <f t="shared" ca="1" si="25"/>
        <v>0</v>
      </c>
      <c r="FU11">
        <f t="shared" ca="1" si="25"/>
        <v>0</v>
      </c>
      <c r="FV11">
        <f t="shared" ca="1" si="25"/>
        <v>0</v>
      </c>
      <c r="FW11">
        <f t="shared" ca="1" si="25"/>
        <v>0</v>
      </c>
      <c r="FX11">
        <f t="shared" ca="1" si="25"/>
        <v>0</v>
      </c>
      <c r="FY11">
        <f t="shared" ca="1" si="25"/>
        <v>0</v>
      </c>
      <c r="FZ11">
        <f t="shared" ca="1" si="25"/>
        <v>0</v>
      </c>
      <c r="GA11">
        <f t="shared" ca="1" si="25"/>
        <v>0</v>
      </c>
      <c r="GB11">
        <f t="shared" ca="1" si="25"/>
        <v>0</v>
      </c>
      <c r="GC11">
        <f t="shared" ca="1" si="25"/>
        <v>0</v>
      </c>
      <c r="GD11">
        <f t="shared" ca="1" si="25"/>
        <v>0</v>
      </c>
      <c r="GE11">
        <f t="shared" ca="1" si="25"/>
        <v>0</v>
      </c>
      <c r="GF11" s="123">
        <f t="shared" ca="1" si="25"/>
        <v>0</v>
      </c>
      <c r="GG11" s="125">
        <f t="shared" si="25"/>
        <v>0</v>
      </c>
      <c r="GH11">
        <f t="shared" si="25"/>
        <v>0</v>
      </c>
      <c r="GI11">
        <f t="shared" si="25"/>
        <v>0</v>
      </c>
      <c r="GJ11">
        <f t="shared" si="25"/>
        <v>0</v>
      </c>
      <c r="GK11">
        <f t="shared" si="25"/>
        <v>0</v>
      </c>
      <c r="GL11">
        <f t="shared" si="25"/>
        <v>0</v>
      </c>
      <c r="GM11">
        <f t="shared" si="25"/>
        <v>0</v>
      </c>
      <c r="GN11">
        <f t="shared" si="25"/>
        <v>0</v>
      </c>
      <c r="GO11">
        <f t="shared" si="25"/>
        <v>0</v>
      </c>
      <c r="GP11">
        <f t="shared" ref="GP11:JA11" si="27">IF(GP7=0,0,1)</f>
        <v>0</v>
      </c>
      <c r="GQ11">
        <f t="shared" si="27"/>
        <v>0</v>
      </c>
      <c r="GR11">
        <f t="shared" si="27"/>
        <v>0</v>
      </c>
      <c r="GS11">
        <f t="shared" si="27"/>
        <v>0</v>
      </c>
      <c r="GT11">
        <f t="shared" si="27"/>
        <v>0</v>
      </c>
      <c r="GU11">
        <f t="shared" si="27"/>
        <v>0</v>
      </c>
      <c r="GV11">
        <f t="shared" si="27"/>
        <v>0</v>
      </c>
      <c r="GW11">
        <f t="shared" si="27"/>
        <v>0</v>
      </c>
      <c r="GX11">
        <f t="shared" si="27"/>
        <v>0</v>
      </c>
      <c r="GY11">
        <f t="shared" si="27"/>
        <v>0</v>
      </c>
      <c r="GZ11">
        <f t="shared" si="27"/>
        <v>0</v>
      </c>
      <c r="HA11">
        <f t="shared" si="27"/>
        <v>0</v>
      </c>
      <c r="HB11">
        <f t="shared" si="27"/>
        <v>0</v>
      </c>
      <c r="HC11">
        <f t="shared" si="27"/>
        <v>0</v>
      </c>
      <c r="HD11">
        <f t="shared" si="27"/>
        <v>0</v>
      </c>
      <c r="HE11">
        <f t="shared" si="27"/>
        <v>0</v>
      </c>
      <c r="HF11">
        <f t="shared" si="27"/>
        <v>0</v>
      </c>
      <c r="HG11">
        <f t="shared" si="27"/>
        <v>0</v>
      </c>
      <c r="HH11">
        <f t="shared" si="27"/>
        <v>0</v>
      </c>
      <c r="HI11">
        <f t="shared" si="27"/>
        <v>0</v>
      </c>
      <c r="HJ11" s="123">
        <f t="shared" si="27"/>
        <v>0</v>
      </c>
      <c r="HK11" s="125">
        <f t="shared" si="27"/>
        <v>0</v>
      </c>
      <c r="HL11">
        <f t="shared" si="27"/>
        <v>0</v>
      </c>
      <c r="HM11">
        <f t="shared" si="27"/>
        <v>0</v>
      </c>
      <c r="HN11">
        <f t="shared" si="27"/>
        <v>0</v>
      </c>
      <c r="HO11">
        <f t="shared" si="27"/>
        <v>0</v>
      </c>
      <c r="HP11">
        <f t="shared" si="27"/>
        <v>0</v>
      </c>
      <c r="HQ11">
        <f t="shared" si="27"/>
        <v>0</v>
      </c>
      <c r="HR11">
        <f t="shared" si="27"/>
        <v>0</v>
      </c>
      <c r="HS11">
        <f t="shared" si="27"/>
        <v>0</v>
      </c>
      <c r="HT11">
        <f t="shared" si="27"/>
        <v>0</v>
      </c>
      <c r="HU11">
        <f t="shared" si="27"/>
        <v>0</v>
      </c>
      <c r="HV11">
        <f t="shared" si="27"/>
        <v>0</v>
      </c>
      <c r="HW11">
        <f t="shared" si="27"/>
        <v>0</v>
      </c>
      <c r="HX11">
        <f t="shared" si="27"/>
        <v>0</v>
      </c>
      <c r="HY11">
        <f t="shared" si="27"/>
        <v>0</v>
      </c>
      <c r="HZ11">
        <f t="shared" si="27"/>
        <v>0</v>
      </c>
      <c r="IA11">
        <f t="shared" si="27"/>
        <v>0</v>
      </c>
      <c r="IB11">
        <f t="shared" si="27"/>
        <v>0</v>
      </c>
      <c r="IC11">
        <f t="shared" si="27"/>
        <v>0</v>
      </c>
      <c r="ID11">
        <f t="shared" si="27"/>
        <v>0</v>
      </c>
      <c r="IE11">
        <f t="shared" si="27"/>
        <v>0</v>
      </c>
      <c r="IF11">
        <f t="shared" si="27"/>
        <v>0</v>
      </c>
      <c r="IG11">
        <f t="shared" si="27"/>
        <v>0</v>
      </c>
      <c r="IH11">
        <f t="shared" si="27"/>
        <v>0</v>
      </c>
      <c r="II11">
        <f t="shared" si="27"/>
        <v>0</v>
      </c>
      <c r="IJ11">
        <f t="shared" si="27"/>
        <v>0</v>
      </c>
      <c r="IK11">
        <f t="shared" si="27"/>
        <v>0</v>
      </c>
      <c r="IL11">
        <f t="shared" si="27"/>
        <v>0</v>
      </c>
      <c r="IM11">
        <f t="shared" si="27"/>
        <v>0</v>
      </c>
      <c r="IN11">
        <f t="shared" si="27"/>
        <v>0</v>
      </c>
      <c r="IO11" s="123">
        <f t="shared" si="27"/>
        <v>0</v>
      </c>
      <c r="IP11" s="125">
        <f t="shared" si="27"/>
        <v>0</v>
      </c>
      <c r="IQ11">
        <f t="shared" si="27"/>
        <v>0</v>
      </c>
      <c r="IR11">
        <f t="shared" si="27"/>
        <v>0</v>
      </c>
      <c r="IS11">
        <f t="shared" si="27"/>
        <v>0</v>
      </c>
      <c r="IT11">
        <f t="shared" si="27"/>
        <v>0</v>
      </c>
      <c r="IU11">
        <f t="shared" si="27"/>
        <v>0</v>
      </c>
      <c r="IV11">
        <f t="shared" si="27"/>
        <v>0</v>
      </c>
      <c r="IW11">
        <f t="shared" si="27"/>
        <v>0</v>
      </c>
      <c r="IX11">
        <f t="shared" si="27"/>
        <v>0</v>
      </c>
      <c r="IY11">
        <f t="shared" si="27"/>
        <v>0</v>
      </c>
      <c r="IZ11">
        <f t="shared" si="27"/>
        <v>0</v>
      </c>
      <c r="JA11">
        <f t="shared" si="27"/>
        <v>0</v>
      </c>
      <c r="JB11">
        <f t="shared" ref="JB11:LM11" si="28">IF(JB7=0,0,1)</f>
        <v>0</v>
      </c>
      <c r="JC11">
        <f t="shared" si="28"/>
        <v>0</v>
      </c>
      <c r="JD11">
        <f t="shared" si="28"/>
        <v>0</v>
      </c>
      <c r="JE11">
        <f t="shared" si="28"/>
        <v>0</v>
      </c>
      <c r="JF11">
        <f t="shared" si="28"/>
        <v>0</v>
      </c>
      <c r="JG11">
        <f t="shared" si="28"/>
        <v>0</v>
      </c>
      <c r="JH11">
        <f t="shared" si="28"/>
        <v>0</v>
      </c>
      <c r="JI11">
        <f t="shared" si="28"/>
        <v>0</v>
      </c>
      <c r="JJ11">
        <f t="shared" si="28"/>
        <v>0</v>
      </c>
      <c r="JK11">
        <f t="shared" si="28"/>
        <v>0</v>
      </c>
      <c r="JL11">
        <f t="shared" si="28"/>
        <v>0</v>
      </c>
      <c r="JM11">
        <f t="shared" si="28"/>
        <v>0</v>
      </c>
      <c r="JN11">
        <f t="shared" si="28"/>
        <v>0</v>
      </c>
      <c r="JO11">
        <f t="shared" si="28"/>
        <v>0</v>
      </c>
      <c r="JP11">
        <f t="shared" si="28"/>
        <v>0</v>
      </c>
      <c r="JQ11">
        <f t="shared" si="28"/>
        <v>0</v>
      </c>
      <c r="JR11">
        <f t="shared" si="28"/>
        <v>0</v>
      </c>
      <c r="JS11" s="123">
        <f t="shared" si="28"/>
        <v>0</v>
      </c>
      <c r="JT11" s="125">
        <f t="shared" ca="1" si="28"/>
        <v>0</v>
      </c>
      <c r="JU11">
        <f t="shared" ca="1" si="28"/>
        <v>0</v>
      </c>
      <c r="JV11">
        <f t="shared" ca="1" si="28"/>
        <v>0</v>
      </c>
      <c r="JW11">
        <f t="shared" ca="1" si="28"/>
        <v>0</v>
      </c>
      <c r="JX11">
        <f t="shared" ca="1" si="28"/>
        <v>0</v>
      </c>
      <c r="JY11">
        <f t="shared" ca="1" si="28"/>
        <v>0</v>
      </c>
      <c r="JZ11">
        <f t="shared" ca="1" si="28"/>
        <v>0</v>
      </c>
      <c r="KA11">
        <f t="shared" ca="1" si="28"/>
        <v>0</v>
      </c>
      <c r="KB11">
        <f t="shared" ca="1" si="28"/>
        <v>0</v>
      </c>
      <c r="KC11">
        <f t="shared" ca="1" si="28"/>
        <v>0</v>
      </c>
      <c r="KD11">
        <f t="shared" ca="1" si="28"/>
        <v>0</v>
      </c>
      <c r="KE11">
        <f t="shared" ca="1" si="28"/>
        <v>0</v>
      </c>
      <c r="KF11">
        <f t="shared" ca="1" si="28"/>
        <v>0</v>
      </c>
      <c r="KG11">
        <f t="shared" ca="1" si="28"/>
        <v>0</v>
      </c>
      <c r="KH11">
        <f t="shared" ca="1" si="28"/>
        <v>0</v>
      </c>
      <c r="KI11">
        <f t="shared" ca="1" si="28"/>
        <v>0</v>
      </c>
      <c r="KJ11">
        <f t="shared" ca="1" si="28"/>
        <v>0</v>
      </c>
      <c r="KK11">
        <f t="shared" ca="1" si="28"/>
        <v>0</v>
      </c>
      <c r="KL11">
        <f t="shared" ca="1" si="28"/>
        <v>0</v>
      </c>
      <c r="KM11">
        <f t="shared" ca="1" si="28"/>
        <v>0</v>
      </c>
      <c r="KN11">
        <f t="shared" ca="1" si="28"/>
        <v>0</v>
      </c>
      <c r="KO11">
        <f t="shared" ca="1" si="28"/>
        <v>0</v>
      </c>
      <c r="KP11">
        <f t="shared" ca="1" si="28"/>
        <v>0</v>
      </c>
      <c r="KQ11">
        <f t="shared" ca="1" si="28"/>
        <v>0</v>
      </c>
      <c r="KR11">
        <f t="shared" ca="1" si="28"/>
        <v>0</v>
      </c>
      <c r="KS11">
        <f t="shared" ca="1" si="28"/>
        <v>0</v>
      </c>
      <c r="KT11">
        <f t="shared" ca="1" si="28"/>
        <v>0</v>
      </c>
      <c r="KU11">
        <f ca="1">IF(KU7=0,0,1)</f>
        <v>0</v>
      </c>
      <c r="KV11" s="242">
        <f ca="1">IF($KU11+$LB11&gt;0,IF(KV7=0,0,1),0)</f>
        <v>0</v>
      </c>
      <c r="KW11">
        <f t="shared" ref="KW11:LA11" ca="1" si="29">IF($KU11+$LB11&gt;0,IF(KW7=0,0,1),0)</f>
        <v>0</v>
      </c>
      <c r="KX11" s="123">
        <f t="shared" ca="1" si="29"/>
        <v>0</v>
      </c>
      <c r="KY11" s="125">
        <f t="shared" ca="1" si="29"/>
        <v>0</v>
      </c>
      <c r="KZ11">
        <f t="shared" ca="1" si="29"/>
        <v>0</v>
      </c>
      <c r="LA11" s="243">
        <f t="shared" ca="1" si="29"/>
        <v>0</v>
      </c>
      <c r="LB11">
        <f t="shared" si="28"/>
        <v>0</v>
      </c>
      <c r="LC11">
        <f t="shared" ca="1" si="28"/>
        <v>0</v>
      </c>
      <c r="LD11">
        <f t="shared" ca="1" si="28"/>
        <v>0</v>
      </c>
      <c r="LE11">
        <f t="shared" ca="1" si="28"/>
        <v>0</v>
      </c>
      <c r="LF11">
        <f t="shared" ca="1" si="28"/>
        <v>0</v>
      </c>
      <c r="LG11">
        <f t="shared" ca="1" si="28"/>
        <v>0</v>
      </c>
      <c r="LH11">
        <f t="shared" ca="1" si="28"/>
        <v>0</v>
      </c>
      <c r="LI11">
        <f t="shared" ca="1" si="28"/>
        <v>0</v>
      </c>
      <c r="LJ11">
        <f t="shared" ca="1" si="28"/>
        <v>0</v>
      </c>
      <c r="LK11">
        <f t="shared" ca="1" si="28"/>
        <v>0</v>
      </c>
      <c r="LL11">
        <f t="shared" ca="1" si="28"/>
        <v>0</v>
      </c>
      <c r="LM11">
        <f t="shared" ca="1" si="28"/>
        <v>0</v>
      </c>
      <c r="LN11">
        <f t="shared" ref="LN11:NY11" ca="1" si="30">IF(LN7=0,0,1)</f>
        <v>0</v>
      </c>
      <c r="LO11">
        <f t="shared" ca="1" si="30"/>
        <v>0</v>
      </c>
      <c r="LP11">
        <f t="shared" ca="1" si="30"/>
        <v>0</v>
      </c>
      <c r="LQ11">
        <f t="shared" ca="1" si="30"/>
        <v>0</v>
      </c>
      <c r="LR11">
        <f t="shared" ca="1" si="30"/>
        <v>0</v>
      </c>
      <c r="LS11">
        <f t="shared" ca="1" si="30"/>
        <v>0</v>
      </c>
      <c r="LT11">
        <f t="shared" ca="1" si="30"/>
        <v>0</v>
      </c>
      <c r="LU11">
        <f t="shared" ca="1" si="30"/>
        <v>0</v>
      </c>
      <c r="LV11">
        <f t="shared" ca="1" si="30"/>
        <v>0</v>
      </c>
      <c r="LW11">
        <f t="shared" ca="1" si="30"/>
        <v>0</v>
      </c>
      <c r="LX11">
        <f t="shared" ca="1" si="30"/>
        <v>0</v>
      </c>
      <c r="LY11">
        <f t="shared" ca="1" si="30"/>
        <v>0</v>
      </c>
      <c r="LZ11">
        <f t="shared" ca="1" si="30"/>
        <v>0</v>
      </c>
      <c r="MA11">
        <f t="shared" ca="1" si="30"/>
        <v>0</v>
      </c>
      <c r="MB11">
        <f t="shared" ca="1" si="30"/>
        <v>0</v>
      </c>
      <c r="MC11" s="123">
        <f t="shared" ca="1" si="30"/>
        <v>0</v>
      </c>
      <c r="MD11" s="125">
        <f t="shared" si="30"/>
        <v>0</v>
      </c>
      <c r="ME11">
        <f t="shared" si="30"/>
        <v>0</v>
      </c>
      <c r="MF11">
        <f t="shared" si="30"/>
        <v>0</v>
      </c>
      <c r="MG11">
        <f t="shared" si="30"/>
        <v>0</v>
      </c>
      <c r="MH11">
        <f t="shared" si="30"/>
        <v>0</v>
      </c>
      <c r="MI11">
        <f t="shared" si="30"/>
        <v>0</v>
      </c>
      <c r="MJ11">
        <f t="shared" si="30"/>
        <v>0</v>
      </c>
      <c r="MK11">
        <f t="shared" si="30"/>
        <v>0</v>
      </c>
      <c r="ML11">
        <f t="shared" si="30"/>
        <v>0</v>
      </c>
      <c r="MM11">
        <f t="shared" si="30"/>
        <v>0</v>
      </c>
      <c r="MN11">
        <f t="shared" si="30"/>
        <v>0</v>
      </c>
      <c r="MO11">
        <f t="shared" si="30"/>
        <v>0</v>
      </c>
      <c r="MP11">
        <f t="shared" si="30"/>
        <v>0</v>
      </c>
      <c r="MQ11">
        <f t="shared" si="30"/>
        <v>0</v>
      </c>
      <c r="MR11">
        <f t="shared" si="30"/>
        <v>0</v>
      </c>
      <c r="MS11">
        <f t="shared" si="30"/>
        <v>0</v>
      </c>
      <c r="MT11">
        <f t="shared" si="30"/>
        <v>0</v>
      </c>
      <c r="MU11">
        <f t="shared" si="30"/>
        <v>0</v>
      </c>
      <c r="MV11">
        <f t="shared" si="30"/>
        <v>0</v>
      </c>
      <c r="MW11">
        <f t="shared" si="30"/>
        <v>0</v>
      </c>
      <c r="MX11">
        <f t="shared" si="30"/>
        <v>0</v>
      </c>
      <c r="MY11">
        <f t="shared" si="30"/>
        <v>0</v>
      </c>
      <c r="MZ11">
        <f t="shared" si="30"/>
        <v>0</v>
      </c>
      <c r="NA11">
        <f t="shared" si="30"/>
        <v>0</v>
      </c>
      <c r="NB11">
        <f t="shared" si="30"/>
        <v>0</v>
      </c>
      <c r="NC11">
        <f t="shared" si="30"/>
        <v>0</v>
      </c>
      <c r="ND11">
        <f t="shared" si="30"/>
        <v>0</v>
      </c>
      <c r="NE11">
        <f t="shared" si="30"/>
        <v>0</v>
      </c>
      <c r="NF11" s="123">
        <f t="shared" si="30"/>
        <v>0</v>
      </c>
      <c r="NG11" s="125">
        <f t="shared" si="30"/>
        <v>0</v>
      </c>
      <c r="NH11">
        <f t="shared" si="30"/>
        <v>0</v>
      </c>
      <c r="NI11">
        <f t="shared" si="30"/>
        <v>0</v>
      </c>
      <c r="NJ11">
        <f t="shared" si="30"/>
        <v>0</v>
      </c>
      <c r="NK11">
        <f t="shared" si="30"/>
        <v>0</v>
      </c>
      <c r="NL11">
        <f t="shared" si="30"/>
        <v>0</v>
      </c>
      <c r="NM11">
        <f t="shared" si="30"/>
        <v>0</v>
      </c>
      <c r="NN11">
        <f t="shared" si="30"/>
        <v>0</v>
      </c>
      <c r="NO11">
        <f t="shared" si="30"/>
        <v>0</v>
      </c>
      <c r="NP11">
        <f t="shared" si="30"/>
        <v>0</v>
      </c>
      <c r="NQ11">
        <f t="shared" si="30"/>
        <v>0</v>
      </c>
      <c r="NR11">
        <f t="shared" si="30"/>
        <v>0</v>
      </c>
      <c r="NS11">
        <f t="shared" si="30"/>
        <v>0</v>
      </c>
      <c r="NT11">
        <f t="shared" si="30"/>
        <v>0</v>
      </c>
      <c r="NU11">
        <f t="shared" si="30"/>
        <v>0</v>
      </c>
      <c r="NV11">
        <f t="shared" si="30"/>
        <v>0</v>
      </c>
      <c r="NW11">
        <f t="shared" si="30"/>
        <v>0</v>
      </c>
      <c r="NX11">
        <f t="shared" si="30"/>
        <v>0</v>
      </c>
      <c r="NY11">
        <f t="shared" si="30"/>
        <v>0</v>
      </c>
      <c r="NZ11">
        <f t="shared" ref="NZ11:OK11" si="31">IF(NZ7=0,0,1)</f>
        <v>0</v>
      </c>
      <c r="OA11">
        <f t="shared" si="31"/>
        <v>0</v>
      </c>
      <c r="OB11">
        <f t="shared" si="31"/>
        <v>0</v>
      </c>
      <c r="OC11">
        <f t="shared" si="31"/>
        <v>0</v>
      </c>
      <c r="OD11">
        <f t="shared" si="31"/>
        <v>0</v>
      </c>
      <c r="OE11">
        <f t="shared" si="31"/>
        <v>0</v>
      </c>
      <c r="OF11">
        <f t="shared" si="31"/>
        <v>0</v>
      </c>
      <c r="OG11">
        <f t="shared" si="31"/>
        <v>0</v>
      </c>
      <c r="OH11">
        <f t="shared" si="31"/>
        <v>0</v>
      </c>
      <c r="OI11">
        <f t="shared" si="31"/>
        <v>0</v>
      </c>
      <c r="OJ11">
        <f t="shared" si="31"/>
        <v>0</v>
      </c>
      <c r="OK11" s="123">
        <f t="shared" si="31"/>
        <v>0</v>
      </c>
      <c r="OL11" t="s">
        <v>229</v>
      </c>
      <c r="OM11">
        <f ca="1">COUNTIF(E11:OK11,1)</f>
        <v>0</v>
      </c>
      <c r="ON11" s="39" t="s">
        <v>230</v>
      </c>
    </row>
    <row r="12" spans="2:404" ht="13.5" customHeight="1" thickBot="1">
      <c r="B12" s="197" t="s">
        <v>150</v>
      </c>
      <c r="C12" s="198"/>
      <c r="D12" s="199"/>
      <c r="E12" s="228"/>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4"/>
      <c r="AJ12" s="228"/>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4"/>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4"/>
      <c r="CS12" s="228"/>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4"/>
      <c r="DW12" s="228"/>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4"/>
      <c r="FB12" s="228"/>
      <c r="FC12" s="121"/>
      <c r="FD12" s="121"/>
      <c r="FE12" s="121"/>
      <c r="FF12" s="121"/>
      <c r="FG12" s="121"/>
      <c r="FH12" s="121"/>
      <c r="FI12" s="121"/>
      <c r="FJ12" s="121"/>
      <c r="FK12" s="121"/>
      <c r="FL12" s="121"/>
      <c r="FM12" s="121"/>
      <c r="FN12" s="244"/>
      <c r="FO12" s="121"/>
      <c r="FP12" s="245"/>
      <c r="FQ12" s="121"/>
      <c r="FR12" s="121"/>
      <c r="FS12" s="121"/>
      <c r="FT12" s="121"/>
      <c r="FU12" s="121"/>
      <c r="FV12" s="121"/>
      <c r="FW12" s="121"/>
      <c r="FX12" s="121"/>
      <c r="FY12" s="121"/>
      <c r="FZ12" s="121"/>
      <c r="GA12" s="121"/>
      <c r="GB12" s="121"/>
      <c r="GC12" s="121"/>
      <c r="GD12" s="121"/>
      <c r="GE12" s="121"/>
      <c r="GF12" s="124"/>
      <c r="GG12" s="228"/>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4"/>
      <c r="HK12" s="228"/>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4"/>
      <c r="IP12" s="228"/>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4"/>
      <c r="JT12" s="228"/>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244"/>
      <c r="KW12" s="121"/>
      <c r="KX12" s="124"/>
      <c r="KY12" s="228"/>
      <c r="KZ12" s="121"/>
      <c r="LA12" s="245"/>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4"/>
      <c r="MD12" s="228"/>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c r="ND12" s="121"/>
      <c r="NE12" s="121"/>
      <c r="NF12" s="124"/>
      <c r="NG12" s="228"/>
      <c r="NH12" s="121"/>
      <c r="NI12" s="121"/>
      <c r="NJ12" s="121"/>
      <c r="NK12" s="121"/>
      <c r="NL12" s="121"/>
      <c r="NM12" s="121"/>
      <c r="NN12" s="121"/>
      <c r="NO12" s="121"/>
      <c r="NP12" s="121"/>
      <c r="NQ12" s="121"/>
      <c r="NR12" s="121"/>
      <c r="NS12" s="121"/>
      <c r="NT12" s="121"/>
      <c r="NU12" s="121"/>
      <c r="NV12" s="121"/>
      <c r="NW12" s="121"/>
      <c r="NX12" s="121"/>
      <c r="NY12" s="121"/>
      <c r="NZ12" s="121"/>
      <c r="OA12" s="121"/>
      <c r="OB12" s="121"/>
      <c r="OC12" s="121"/>
      <c r="OD12" s="121"/>
      <c r="OE12" s="121"/>
      <c r="OF12" s="121"/>
      <c r="OG12" s="121"/>
      <c r="OH12" s="121"/>
      <c r="OI12" s="121"/>
      <c r="OJ12" s="121"/>
      <c r="OK12" s="124"/>
    </row>
    <row r="13" spans="2:404" ht="13.5" customHeight="1">
      <c r="B13" s="195" t="s">
        <v>9</v>
      </c>
      <c r="C13" s="135"/>
      <c r="D13" s="196"/>
      <c r="E13" s="190">
        <f>IF(E10=1,E$5&amp;E6&amp;E$9&amp;E6&amp;E$5,0)</f>
        <v>0</v>
      </c>
      <c r="F13" s="188">
        <f>IF(F10=1,F$5&amp;F6&amp;F$9&amp;F6&amp;F$5,0)</f>
        <v>0</v>
      </c>
      <c r="G13" s="188">
        <f t="shared" ref="G13:BQ13" si="32">IF(G10=1,G$5&amp;G6&amp;G$9&amp;G6&amp;G$5,0)</f>
        <v>0</v>
      </c>
      <c r="H13" s="188">
        <f t="shared" si="32"/>
        <v>0</v>
      </c>
      <c r="I13" s="188">
        <f t="shared" si="32"/>
        <v>0</v>
      </c>
      <c r="J13" s="188">
        <f t="shared" si="32"/>
        <v>0</v>
      </c>
      <c r="K13" s="188">
        <f t="shared" si="32"/>
        <v>0</v>
      </c>
      <c r="L13" s="188">
        <f t="shared" si="32"/>
        <v>0</v>
      </c>
      <c r="M13" s="188">
        <f t="shared" si="32"/>
        <v>0</v>
      </c>
      <c r="N13" s="188">
        <f t="shared" si="32"/>
        <v>0</v>
      </c>
      <c r="O13" s="188">
        <f t="shared" si="32"/>
        <v>0</v>
      </c>
      <c r="P13" s="188">
        <f t="shared" si="32"/>
        <v>0</v>
      </c>
      <c r="Q13" s="188">
        <f t="shared" si="32"/>
        <v>0</v>
      </c>
      <c r="R13" s="188">
        <f t="shared" si="32"/>
        <v>0</v>
      </c>
      <c r="S13" s="188">
        <f t="shared" si="32"/>
        <v>0</v>
      </c>
      <c r="T13" s="188">
        <f t="shared" si="32"/>
        <v>0</v>
      </c>
      <c r="U13" s="188">
        <f t="shared" si="32"/>
        <v>0</v>
      </c>
      <c r="V13" s="188">
        <f t="shared" si="32"/>
        <v>0</v>
      </c>
      <c r="W13" s="188">
        <f t="shared" si="32"/>
        <v>0</v>
      </c>
      <c r="X13" s="188">
        <f t="shared" si="32"/>
        <v>0</v>
      </c>
      <c r="Y13" s="188">
        <f t="shared" si="32"/>
        <v>0</v>
      </c>
      <c r="Z13" s="188">
        <f t="shared" si="32"/>
        <v>0</v>
      </c>
      <c r="AA13" s="188">
        <f t="shared" si="32"/>
        <v>0</v>
      </c>
      <c r="AB13" s="188">
        <f t="shared" si="32"/>
        <v>0</v>
      </c>
      <c r="AC13" s="188">
        <f t="shared" si="32"/>
        <v>0</v>
      </c>
      <c r="AD13" s="188">
        <f t="shared" si="32"/>
        <v>0</v>
      </c>
      <c r="AE13" s="188">
        <f t="shared" si="32"/>
        <v>0</v>
      </c>
      <c r="AF13" s="188">
        <f t="shared" si="32"/>
        <v>0</v>
      </c>
      <c r="AG13" s="188">
        <f t="shared" si="32"/>
        <v>0</v>
      </c>
      <c r="AH13" s="188">
        <f t="shared" si="32"/>
        <v>0</v>
      </c>
      <c r="AI13" s="189">
        <f t="shared" si="32"/>
        <v>0</v>
      </c>
      <c r="AJ13" s="190">
        <f t="shared" si="32"/>
        <v>0</v>
      </c>
      <c r="AK13" s="188">
        <f t="shared" si="32"/>
        <v>0</v>
      </c>
      <c r="AL13" s="188">
        <f t="shared" si="32"/>
        <v>0</v>
      </c>
      <c r="AM13" s="188">
        <f t="shared" si="32"/>
        <v>0</v>
      </c>
      <c r="AN13" s="188">
        <f t="shared" si="32"/>
        <v>0</v>
      </c>
      <c r="AO13" s="188">
        <f t="shared" si="32"/>
        <v>0</v>
      </c>
      <c r="AP13" s="188">
        <f t="shared" si="32"/>
        <v>0</v>
      </c>
      <c r="AQ13" s="188">
        <f t="shared" si="32"/>
        <v>0</v>
      </c>
      <c r="AR13" s="188">
        <f t="shared" si="32"/>
        <v>0</v>
      </c>
      <c r="AS13" s="188">
        <f t="shared" si="32"/>
        <v>0</v>
      </c>
      <c r="AT13" s="188">
        <f t="shared" si="32"/>
        <v>0</v>
      </c>
      <c r="AU13" s="188">
        <f t="shared" si="32"/>
        <v>0</v>
      </c>
      <c r="AV13" s="188">
        <f t="shared" si="32"/>
        <v>0</v>
      </c>
      <c r="AW13" s="188">
        <f t="shared" si="32"/>
        <v>0</v>
      </c>
      <c r="AX13" s="188">
        <f t="shared" si="32"/>
        <v>0</v>
      </c>
      <c r="AY13" s="188">
        <f t="shared" si="32"/>
        <v>0</v>
      </c>
      <c r="AZ13" s="188">
        <f t="shared" si="32"/>
        <v>0</v>
      </c>
      <c r="BA13" s="188">
        <f t="shared" si="32"/>
        <v>0</v>
      </c>
      <c r="BB13" s="188">
        <f t="shared" si="32"/>
        <v>0</v>
      </c>
      <c r="BC13" s="188">
        <f t="shared" si="32"/>
        <v>0</v>
      </c>
      <c r="BD13" s="188">
        <f t="shared" si="32"/>
        <v>0</v>
      </c>
      <c r="BE13" s="188">
        <f t="shared" si="32"/>
        <v>0</v>
      </c>
      <c r="BF13" s="188">
        <f t="shared" si="32"/>
        <v>0</v>
      </c>
      <c r="BG13" s="188">
        <f t="shared" si="32"/>
        <v>0</v>
      </c>
      <c r="BH13" s="188">
        <f t="shared" si="32"/>
        <v>0</v>
      </c>
      <c r="BI13" s="188">
        <f t="shared" si="32"/>
        <v>0</v>
      </c>
      <c r="BJ13" s="188">
        <f t="shared" si="32"/>
        <v>0</v>
      </c>
      <c r="BK13" s="188">
        <f t="shared" si="32"/>
        <v>0</v>
      </c>
      <c r="BL13" s="188">
        <f t="shared" si="32"/>
        <v>0</v>
      </c>
      <c r="BM13" s="189">
        <f t="shared" si="32"/>
        <v>0</v>
      </c>
      <c r="BN13" s="188">
        <f t="shared" si="32"/>
        <v>0</v>
      </c>
      <c r="BO13" s="188">
        <f t="shared" si="32"/>
        <v>0</v>
      </c>
      <c r="BP13" s="188">
        <f t="shared" si="32"/>
        <v>0</v>
      </c>
      <c r="BQ13" s="188">
        <f t="shared" si="32"/>
        <v>0</v>
      </c>
      <c r="BR13" s="188">
        <f t="shared" ref="BR13:EC13" si="33">IF(BR10=1,BR$5&amp;BR6&amp;BR$9&amp;BR6&amp;BR$5,0)</f>
        <v>0</v>
      </c>
      <c r="BS13" s="188">
        <f t="shared" si="33"/>
        <v>0</v>
      </c>
      <c r="BT13" s="188">
        <f t="shared" si="33"/>
        <v>0</v>
      </c>
      <c r="BU13" s="188">
        <f t="shared" si="33"/>
        <v>0</v>
      </c>
      <c r="BV13" s="188">
        <f t="shared" si="33"/>
        <v>0</v>
      </c>
      <c r="BW13" s="188">
        <f t="shared" si="33"/>
        <v>0</v>
      </c>
      <c r="BX13" s="188">
        <f t="shared" si="33"/>
        <v>0</v>
      </c>
      <c r="BY13" s="188">
        <f t="shared" si="33"/>
        <v>0</v>
      </c>
      <c r="BZ13" s="188">
        <f t="shared" si="33"/>
        <v>0</v>
      </c>
      <c r="CA13" s="188">
        <f t="shared" si="33"/>
        <v>0</v>
      </c>
      <c r="CB13" s="188">
        <f t="shared" si="33"/>
        <v>0</v>
      </c>
      <c r="CC13" s="188">
        <f t="shared" si="33"/>
        <v>0</v>
      </c>
      <c r="CD13" s="188">
        <f t="shared" si="33"/>
        <v>0</v>
      </c>
      <c r="CE13" s="188">
        <f t="shared" si="33"/>
        <v>0</v>
      </c>
      <c r="CF13" s="188">
        <f t="shared" si="33"/>
        <v>0</v>
      </c>
      <c r="CG13" s="188">
        <f t="shared" si="33"/>
        <v>0</v>
      </c>
      <c r="CH13" s="188">
        <f t="shared" si="33"/>
        <v>0</v>
      </c>
      <c r="CI13" s="188">
        <f t="shared" si="33"/>
        <v>0</v>
      </c>
      <c r="CJ13" s="188">
        <f t="shared" si="33"/>
        <v>0</v>
      </c>
      <c r="CK13" s="188">
        <f t="shared" si="33"/>
        <v>0</v>
      </c>
      <c r="CL13" s="188">
        <f t="shared" si="33"/>
        <v>0</v>
      </c>
      <c r="CM13" s="188">
        <f t="shared" si="33"/>
        <v>0</v>
      </c>
      <c r="CN13" s="188">
        <f t="shared" si="33"/>
        <v>0</v>
      </c>
      <c r="CO13" s="188">
        <f t="shared" si="33"/>
        <v>0</v>
      </c>
      <c r="CP13" s="188">
        <f t="shared" si="33"/>
        <v>0</v>
      </c>
      <c r="CQ13" s="188">
        <f t="shared" si="33"/>
        <v>0</v>
      </c>
      <c r="CR13" s="189">
        <f t="shared" si="33"/>
        <v>0</v>
      </c>
      <c r="CS13" s="190">
        <f t="shared" si="33"/>
        <v>0</v>
      </c>
      <c r="CT13" s="188">
        <f t="shared" si="33"/>
        <v>0</v>
      </c>
      <c r="CU13" s="188">
        <f t="shared" si="33"/>
        <v>0</v>
      </c>
      <c r="CV13" s="188">
        <f t="shared" si="33"/>
        <v>0</v>
      </c>
      <c r="CW13" s="188">
        <f t="shared" si="33"/>
        <v>0</v>
      </c>
      <c r="CX13" s="188">
        <f t="shared" si="33"/>
        <v>0</v>
      </c>
      <c r="CY13" s="188">
        <f t="shared" si="33"/>
        <v>0</v>
      </c>
      <c r="CZ13" s="188">
        <f t="shared" si="33"/>
        <v>0</v>
      </c>
      <c r="DA13" s="188">
        <f t="shared" si="33"/>
        <v>0</v>
      </c>
      <c r="DB13" s="188">
        <f t="shared" si="33"/>
        <v>0</v>
      </c>
      <c r="DC13" s="188">
        <f t="shared" si="33"/>
        <v>0</v>
      </c>
      <c r="DD13" s="188">
        <f t="shared" si="33"/>
        <v>0</v>
      </c>
      <c r="DE13" s="188">
        <f t="shared" si="33"/>
        <v>0</v>
      </c>
      <c r="DF13" s="188">
        <f t="shared" si="33"/>
        <v>0</v>
      </c>
      <c r="DG13" s="188">
        <f t="shared" si="33"/>
        <v>0</v>
      </c>
      <c r="DH13" s="188">
        <f t="shared" si="33"/>
        <v>0</v>
      </c>
      <c r="DI13" s="188">
        <f t="shared" si="33"/>
        <v>0</v>
      </c>
      <c r="DJ13" s="188">
        <f t="shared" si="33"/>
        <v>0</v>
      </c>
      <c r="DK13" s="188">
        <f t="shared" si="33"/>
        <v>0</v>
      </c>
      <c r="DL13" s="188">
        <f t="shared" si="33"/>
        <v>0</v>
      </c>
      <c r="DM13" s="188">
        <f t="shared" si="33"/>
        <v>0</v>
      </c>
      <c r="DN13" s="188">
        <f t="shared" si="33"/>
        <v>0</v>
      </c>
      <c r="DO13" s="188">
        <f t="shared" si="33"/>
        <v>0</v>
      </c>
      <c r="DP13" s="188">
        <f t="shared" si="33"/>
        <v>0</v>
      </c>
      <c r="DQ13" s="188">
        <f t="shared" si="33"/>
        <v>0</v>
      </c>
      <c r="DR13" s="188">
        <f t="shared" si="33"/>
        <v>0</v>
      </c>
      <c r="DS13" s="188">
        <f t="shared" si="33"/>
        <v>0</v>
      </c>
      <c r="DT13" s="188">
        <f t="shared" si="33"/>
        <v>0</v>
      </c>
      <c r="DU13" s="188">
        <f t="shared" si="33"/>
        <v>0</v>
      </c>
      <c r="DV13" s="189">
        <f t="shared" si="33"/>
        <v>0</v>
      </c>
      <c r="DW13" s="190">
        <f t="shared" si="33"/>
        <v>0</v>
      </c>
      <c r="DX13" s="188">
        <f t="shared" si="33"/>
        <v>0</v>
      </c>
      <c r="DY13" s="188">
        <f t="shared" si="33"/>
        <v>0</v>
      </c>
      <c r="DZ13" s="188">
        <f t="shared" si="33"/>
        <v>0</v>
      </c>
      <c r="EA13" s="188">
        <f t="shared" si="33"/>
        <v>0</v>
      </c>
      <c r="EB13" s="188">
        <f t="shared" si="33"/>
        <v>0</v>
      </c>
      <c r="EC13" s="188">
        <f t="shared" si="33"/>
        <v>0</v>
      </c>
      <c r="ED13" s="188">
        <f t="shared" ref="ED13:GO13" si="34">IF(ED10=1,ED$5&amp;ED6&amp;ED$9&amp;ED6&amp;ED$5,0)</f>
        <v>0</v>
      </c>
      <c r="EE13" s="188">
        <f t="shared" si="34"/>
        <v>0</v>
      </c>
      <c r="EF13" s="188">
        <f t="shared" si="34"/>
        <v>0</v>
      </c>
      <c r="EG13" s="188">
        <f t="shared" si="34"/>
        <v>0</v>
      </c>
      <c r="EH13" s="188">
        <f t="shared" si="34"/>
        <v>0</v>
      </c>
      <c r="EI13" s="188">
        <f t="shared" si="34"/>
        <v>0</v>
      </c>
      <c r="EJ13" s="188">
        <f t="shared" si="34"/>
        <v>0</v>
      </c>
      <c r="EK13" s="188">
        <f t="shared" si="34"/>
        <v>0</v>
      </c>
      <c r="EL13" s="188">
        <f t="shared" si="34"/>
        <v>0</v>
      </c>
      <c r="EM13" s="188">
        <f t="shared" si="34"/>
        <v>0</v>
      </c>
      <c r="EN13" s="188">
        <f t="shared" si="34"/>
        <v>0</v>
      </c>
      <c r="EO13" s="188">
        <f t="shared" si="34"/>
        <v>0</v>
      </c>
      <c r="EP13" s="188">
        <f t="shared" si="34"/>
        <v>0</v>
      </c>
      <c r="EQ13" s="188">
        <f t="shared" si="34"/>
        <v>0</v>
      </c>
      <c r="ER13" s="188">
        <f t="shared" si="34"/>
        <v>0</v>
      </c>
      <c r="ES13" s="188">
        <f t="shared" si="34"/>
        <v>0</v>
      </c>
      <c r="ET13" s="188">
        <f t="shared" si="34"/>
        <v>0</v>
      </c>
      <c r="EU13" s="188">
        <f t="shared" si="34"/>
        <v>0</v>
      </c>
      <c r="EV13" s="188">
        <f t="shared" si="34"/>
        <v>0</v>
      </c>
      <c r="EW13" s="188">
        <f t="shared" si="34"/>
        <v>0</v>
      </c>
      <c r="EX13" s="188">
        <f t="shared" si="34"/>
        <v>0</v>
      </c>
      <c r="EY13" s="188">
        <f t="shared" si="34"/>
        <v>0</v>
      </c>
      <c r="EZ13" s="188">
        <f t="shared" si="34"/>
        <v>0</v>
      </c>
      <c r="FA13" s="189">
        <f t="shared" si="34"/>
        <v>0</v>
      </c>
      <c r="FB13" s="190">
        <f t="shared" ca="1" si="34"/>
        <v>0</v>
      </c>
      <c r="FC13" s="188">
        <f t="shared" ca="1" si="34"/>
        <v>0</v>
      </c>
      <c r="FD13" s="188">
        <f t="shared" ca="1" si="34"/>
        <v>0</v>
      </c>
      <c r="FE13" s="188">
        <f t="shared" ca="1" si="34"/>
        <v>0</v>
      </c>
      <c r="FF13" s="188">
        <f t="shared" ca="1" si="34"/>
        <v>0</v>
      </c>
      <c r="FG13" s="188">
        <f t="shared" ca="1" si="34"/>
        <v>0</v>
      </c>
      <c r="FH13" s="188">
        <f t="shared" ca="1" si="34"/>
        <v>0</v>
      </c>
      <c r="FI13" s="188">
        <f t="shared" ca="1" si="34"/>
        <v>0</v>
      </c>
      <c r="FJ13" s="188">
        <f t="shared" ca="1" si="34"/>
        <v>0</v>
      </c>
      <c r="FK13" s="188">
        <f t="shared" ca="1" si="34"/>
        <v>0</v>
      </c>
      <c r="FL13" s="188">
        <f t="shared" ca="1" si="34"/>
        <v>0</v>
      </c>
      <c r="FM13" s="188">
        <f t="shared" ca="1" si="34"/>
        <v>0</v>
      </c>
      <c r="FN13" s="214">
        <f t="shared" ca="1" si="34"/>
        <v>0</v>
      </c>
      <c r="FO13" s="188">
        <f t="shared" ca="1" si="34"/>
        <v>0</v>
      </c>
      <c r="FP13" s="215">
        <f t="shared" ca="1" si="34"/>
        <v>0</v>
      </c>
      <c r="FQ13" s="188">
        <f t="shared" ca="1" si="34"/>
        <v>0</v>
      </c>
      <c r="FR13" s="188">
        <f t="shared" ca="1" si="34"/>
        <v>0</v>
      </c>
      <c r="FS13" s="188">
        <f t="shared" ca="1" si="34"/>
        <v>0</v>
      </c>
      <c r="FT13" s="188">
        <f t="shared" ca="1" si="34"/>
        <v>0</v>
      </c>
      <c r="FU13" s="188">
        <f t="shared" ca="1" si="34"/>
        <v>0</v>
      </c>
      <c r="FV13" s="188">
        <f t="shared" ca="1" si="34"/>
        <v>0</v>
      </c>
      <c r="FW13" s="188">
        <f t="shared" ca="1" si="34"/>
        <v>0</v>
      </c>
      <c r="FX13" s="188">
        <f t="shared" ca="1" si="34"/>
        <v>0</v>
      </c>
      <c r="FY13" s="188">
        <f t="shared" ca="1" si="34"/>
        <v>0</v>
      </c>
      <c r="FZ13" s="188">
        <f t="shared" ca="1" si="34"/>
        <v>0</v>
      </c>
      <c r="GA13" s="188">
        <f t="shared" ca="1" si="34"/>
        <v>0</v>
      </c>
      <c r="GB13" s="188">
        <f t="shared" ca="1" si="34"/>
        <v>0</v>
      </c>
      <c r="GC13" s="188">
        <f t="shared" ca="1" si="34"/>
        <v>0</v>
      </c>
      <c r="GD13" s="188">
        <f t="shared" ca="1" si="34"/>
        <v>0</v>
      </c>
      <c r="GE13" s="188">
        <f t="shared" ca="1" si="34"/>
        <v>0</v>
      </c>
      <c r="GF13" s="189">
        <f t="shared" ca="1" si="34"/>
        <v>0</v>
      </c>
      <c r="GG13" s="190">
        <f t="shared" si="34"/>
        <v>0</v>
      </c>
      <c r="GH13" s="188">
        <f t="shared" si="34"/>
        <v>0</v>
      </c>
      <c r="GI13" s="188">
        <f t="shared" si="34"/>
        <v>0</v>
      </c>
      <c r="GJ13" s="188">
        <f t="shared" si="34"/>
        <v>0</v>
      </c>
      <c r="GK13" s="188">
        <f t="shared" si="34"/>
        <v>0</v>
      </c>
      <c r="GL13" s="188">
        <f t="shared" si="34"/>
        <v>0</v>
      </c>
      <c r="GM13" s="188">
        <f t="shared" si="34"/>
        <v>0</v>
      </c>
      <c r="GN13" s="188">
        <f t="shared" si="34"/>
        <v>0</v>
      </c>
      <c r="GO13" s="188">
        <f t="shared" si="34"/>
        <v>0</v>
      </c>
      <c r="GP13" s="188">
        <f t="shared" ref="GP13:JA13" si="35">IF(GP10=1,GP$5&amp;GP6&amp;GP$9&amp;GP6&amp;GP$5,0)</f>
        <v>0</v>
      </c>
      <c r="GQ13" s="188">
        <f t="shared" si="35"/>
        <v>0</v>
      </c>
      <c r="GR13" s="188">
        <f t="shared" si="35"/>
        <v>0</v>
      </c>
      <c r="GS13" s="188">
        <f t="shared" si="35"/>
        <v>0</v>
      </c>
      <c r="GT13" s="188">
        <f t="shared" si="35"/>
        <v>0</v>
      </c>
      <c r="GU13" s="188">
        <f t="shared" si="35"/>
        <v>0</v>
      </c>
      <c r="GV13" s="188">
        <f t="shared" si="35"/>
        <v>0</v>
      </c>
      <c r="GW13" s="188">
        <f t="shared" si="35"/>
        <v>0</v>
      </c>
      <c r="GX13" s="188">
        <f t="shared" si="35"/>
        <v>0</v>
      </c>
      <c r="GY13" s="188">
        <f t="shared" si="35"/>
        <v>0</v>
      </c>
      <c r="GZ13" s="188">
        <f t="shared" si="35"/>
        <v>0</v>
      </c>
      <c r="HA13" s="188">
        <f t="shared" si="35"/>
        <v>0</v>
      </c>
      <c r="HB13" s="188">
        <f t="shared" si="35"/>
        <v>0</v>
      </c>
      <c r="HC13" s="188">
        <f t="shared" si="35"/>
        <v>0</v>
      </c>
      <c r="HD13" s="188">
        <f t="shared" si="35"/>
        <v>0</v>
      </c>
      <c r="HE13" s="188">
        <f t="shared" si="35"/>
        <v>0</v>
      </c>
      <c r="HF13" s="188">
        <f t="shared" si="35"/>
        <v>0</v>
      </c>
      <c r="HG13" s="188">
        <f t="shared" si="35"/>
        <v>0</v>
      </c>
      <c r="HH13" s="188">
        <f t="shared" si="35"/>
        <v>0</v>
      </c>
      <c r="HI13" s="188">
        <f t="shared" si="35"/>
        <v>0</v>
      </c>
      <c r="HJ13" s="189">
        <f t="shared" si="35"/>
        <v>0</v>
      </c>
      <c r="HK13" s="190">
        <f t="shared" si="35"/>
        <v>0</v>
      </c>
      <c r="HL13" s="188">
        <f t="shared" si="35"/>
        <v>0</v>
      </c>
      <c r="HM13" s="188">
        <f t="shared" si="35"/>
        <v>0</v>
      </c>
      <c r="HN13" s="188">
        <f t="shared" si="35"/>
        <v>0</v>
      </c>
      <c r="HO13" s="188">
        <f t="shared" si="35"/>
        <v>0</v>
      </c>
      <c r="HP13" s="188">
        <f t="shared" si="35"/>
        <v>0</v>
      </c>
      <c r="HQ13" s="188">
        <f t="shared" si="35"/>
        <v>0</v>
      </c>
      <c r="HR13" s="188">
        <f t="shared" si="35"/>
        <v>0</v>
      </c>
      <c r="HS13" s="188">
        <f t="shared" si="35"/>
        <v>0</v>
      </c>
      <c r="HT13" s="188">
        <f t="shared" si="35"/>
        <v>0</v>
      </c>
      <c r="HU13" s="188">
        <f t="shared" si="35"/>
        <v>0</v>
      </c>
      <c r="HV13" s="188">
        <f t="shared" si="35"/>
        <v>0</v>
      </c>
      <c r="HW13" s="188">
        <f t="shared" si="35"/>
        <v>0</v>
      </c>
      <c r="HX13" s="188">
        <f t="shared" si="35"/>
        <v>0</v>
      </c>
      <c r="HY13" s="188">
        <f t="shared" si="35"/>
        <v>0</v>
      </c>
      <c r="HZ13" s="188">
        <f t="shared" si="35"/>
        <v>0</v>
      </c>
      <c r="IA13" s="188">
        <f t="shared" si="35"/>
        <v>0</v>
      </c>
      <c r="IB13" s="188">
        <f t="shared" si="35"/>
        <v>0</v>
      </c>
      <c r="IC13" s="188">
        <f t="shared" si="35"/>
        <v>0</v>
      </c>
      <c r="ID13" s="188">
        <f t="shared" si="35"/>
        <v>0</v>
      </c>
      <c r="IE13" s="188">
        <f t="shared" si="35"/>
        <v>0</v>
      </c>
      <c r="IF13" s="188">
        <f t="shared" si="35"/>
        <v>0</v>
      </c>
      <c r="IG13" s="188">
        <f t="shared" si="35"/>
        <v>0</v>
      </c>
      <c r="IH13" s="188">
        <f t="shared" si="35"/>
        <v>0</v>
      </c>
      <c r="II13" s="188">
        <f t="shared" si="35"/>
        <v>0</v>
      </c>
      <c r="IJ13" s="188">
        <f t="shared" si="35"/>
        <v>0</v>
      </c>
      <c r="IK13" s="188">
        <f t="shared" si="35"/>
        <v>0</v>
      </c>
      <c r="IL13" s="188">
        <f t="shared" si="35"/>
        <v>0</v>
      </c>
      <c r="IM13" s="188">
        <f t="shared" si="35"/>
        <v>0</v>
      </c>
      <c r="IN13" s="188">
        <f t="shared" si="35"/>
        <v>0</v>
      </c>
      <c r="IO13" s="189">
        <f t="shared" si="35"/>
        <v>0</v>
      </c>
      <c r="IP13" s="190">
        <f t="shared" si="35"/>
        <v>0</v>
      </c>
      <c r="IQ13" s="188">
        <f t="shared" si="35"/>
        <v>0</v>
      </c>
      <c r="IR13" s="188">
        <f t="shared" si="35"/>
        <v>0</v>
      </c>
      <c r="IS13" s="188">
        <f t="shared" si="35"/>
        <v>0</v>
      </c>
      <c r="IT13" s="188">
        <f t="shared" si="35"/>
        <v>0</v>
      </c>
      <c r="IU13" s="188">
        <f t="shared" si="35"/>
        <v>0</v>
      </c>
      <c r="IV13" s="188">
        <f t="shared" si="35"/>
        <v>0</v>
      </c>
      <c r="IW13" s="188">
        <f t="shared" si="35"/>
        <v>0</v>
      </c>
      <c r="IX13" s="188">
        <f t="shared" si="35"/>
        <v>0</v>
      </c>
      <c r="IY13" s="188">
        <f t="shared" si="35"/>
        <v>0</v>
      </c>
      <c r="IZ13" s="188">
        <f t="shared" si="35"/>
        <v>0</v>
      </c>
      <c r="JA13" s="188">
        <f t="shared" si="35"/>
        <v>0</v>
      </c>
      <c r="JB13" s="188">
        <f t="shared" ref="JB13:LM13" si="36">IF(JB10=1,JB$5&amp;JB6&amp;JB$9&amp;JB6&amp;JB$5,0)</f>
        <v>0</v>
      </c>
      <c r="JC13" s="188">
        <f t="shared" si="36"/>
        <v>0</v>
      </c>
      <c r="JD13" s="188">
        <f t="shared" si="36"/>
        <v>0</v>
      </c>
      <c r="JE13" s="188">
        <f t="shared" si="36"/>
        <v>0</v>
      </c>
      <c r="JF13" s="188">
        <f t="shared" si="36"/>
        <v>0</v>
      </c>
      <c r="JG13" s="188">
        <f t="shared" si="36"/>
        <v>0</v>
      </c>
      <c r="JH13" s="188">
        <f t="shared" si="36"/>
        <v>0</v>
      </c>
      <c r="JI13" s="188">
        <f t="shared" si="36"/>
        <v>0</v>
      </c>
      <c r="JJ13" s="188">
        <f t="shared" si="36"/>
        <v>0</v>
      </c>
      <c r="JK13" s="188">
        <f t="shared" si="36"/>
        <v>0</v>
      </c>
      <c r="JL13" s="188">
        <f t="shared" si="36"/>
        <v>0</v>
      </c>
      <c r="JM13" s="188">
        <f t="shared" si="36"/>
        <v>0</v>
      </c>
      <c r="JN13" s="188">
        <f t="shared" si="36"/>
        <v>0</v>
      </c>
      <c r="JO13" s="188">
        <f t="shared" si="36"/>
        <v>0</v>
      </c>
      <c r="JP13" s="188">
        <f t="shared" si="36"/>
        <v>0</v>
      </c>
      <c r="JQ13" s="188">
        <f t="shared" si="36"/>
        <v>0</v>
      </c>
      <c r="JR13" s="188">
        <f t="shared" si="36"/>
        <v>0</v>
      </c>
      <c r="JS13" s="189">
        <f t="shared" si="36"/>
        <v>0</v>
      </c>
      <c r="JT13" s="190">
        <f t="shared" ca="1" si="36"/>
        <v>0</v>
      </c>
      <c r="JU13" s="188">
        <f t="shared" ca="1" si="36"/>
        <v>0</v>
      </c>
      <c r="JV13" s="188">
        <f t="shared" ca="1" si="36"/>
        <v>0</v>
      </c>
      <c r="JW13" s="188">
        <f t="shared" ca="1" si="36"/>
        <v>0</v>
      </c>
      <c r="JX13" s="188">
        <f t="shared" ca="1" si="36"/>
        <v>0</v>
      </c>
      <c r="JY13" s="188">
        <f t="shared" ca="1" si="36"/>
        <v>0</v>
      </c>
      <c r="JZ13" s="188">
        <f t="shared" ca="1" si="36"/>
        <v>0</v>
      </c>
      <c r="KA13" s="188">
        <f t="shared" ca="1" si="36"/>
        <v>0</v>
      </c>
      <c r="KB13" s="188">
        <f t="shared" ca="1" si="36"/>
        <v>0</v>
      </c>
      <c r="KC13" s="188">
        <f t="shared" ca="1" si="36"/>
        <v>0</v>
      </c>
      <c r="KD13" s="188">
        <f t="shared" ca="1" si="36"/>
        <v>0</v>
      </c>
      <c r="KE13" s="188">
        <f t="shared" ca="1" si="36"/>
        <v>0</v>
      </c>
      <c r="KF13" s="188">
        <f t="shared" ca="1" si="36"/>
        <v>0</v>
      </c>
      <c r="KG13" s="188">
        <f t="shared" ca="1" si="36"/>
        <v>0</v>
      </c>
      <c r="KH13" s="188">
        <f t="shared" ca="1" si="36"/>
        <v>0</v>
      </c>
      <c r="KI13" s="188">
        <f t="shared" ca="1" si="36"/>
        <v>0</v>
      </c>
      <c r="KJ13" s="188">
        <f t="shared" ca="1" si="36"/>
        <v>0</v>
      </c>
      <c r="KK13" s="188">
        <f t="shared" ca="1" si="36"/>
        <v>0</v>
      </c>
      <c r="KL13" s="188">
        <f t="shared" ca="1" si="36"/>
        <v>0</v>
      </c>
      <c r="KM13" s="188">
        <f t="shared" ca="1" si="36"/>
        <v>0</v>
      </c>
      <c r="KN13" s="188">
        <f t="shared" ca="1" si="36"/>
        <v>0</v>
      </c>
      <c r="KO13" s="188">
        <f t="shared" ca="1" si="36"/>
        <v>0</v>
      </c>
      <c r="KP13" s="188">
        <f t="shared" ca="1" si="36"/>
        <v>0</v>
      </c>
      <c r="KQ13" s="188">
        <f t="shared" ca="1" si="36"/>
        <v>0</v>
      </c>
      <c r="KR13" s="188">
        <f t="shared" ca="1" si="36"/>
        <v>0</v>
      </c>
      <c r="KS13" s="188">
        <f t="shared" ca="1" si="36"/>
        <v>0</v>
      </c>
      <c r="KT13" s="188">
        <f t="shared" ca="1" si="36"/>
        <v>0</v>
      </c>
      <c r="KU13" s="188">
        <f t="shared" ca="1" si="36"/>
        <v>0</v>
      </c>
      <c r="KV13" s="214">
        <f t="shared" ca="1" si="36"/>
        <v>0</v>
      </c>
      <c r="KW13" s="188">
        <f t="shared" ca="1" si="36"/>
        <v>0</v>
      </c>
      <c r="KX13" s="189">
        <f t="shared" ca="1" si="36"/>
        <v>0</v>
      </c>
      <c r="KY13" s="190">
        <f t="shared" ca="1" si="36"/>
        <v>0</v>
      </c>
      <c r="KZ13" s="188">
        <f t="shared" ca="1" si="36"/>
        <v>0</v>
      </c>
      <c r="LA13" s="215">
        <f t="shared" ca="1" si="36"/>
        <v>0</v>
      </c>
      <c r="LB13" s="188">
        <f t="shared" si="36"/>
        <v>0</v>
      </c>
      <c r="LC13" s="188">
        <f t="shared" ca="1" si="36"/>
        <v>0</v>
      </c>
      <c r="LD13" s="188">
        <f t="shared" ca="1" si="36"/>
        <v>0</v>
      </c>
      <c r="LE13" s="188">
        <f t="shared" ca="1" si="36"/>
        <v>0</v>
      </c>
      <c r="LF13" s="188">
        <f t="shared" ca="1" si="36"/>
        <v>0</v>
      </c>
      <c r="LG13" s="188">
        <f t="shared" ca="1" si="36"/>
        <v>0</v>
      </c>
      <c r="LH13" s="188">
        <f t="shared" ca="1" si="36"/>
        <v>0</v>
      </c>
      <c r="LI13" s="188">
        <f t="shared" ca="1" si="36"/>
        <v>0</v>
      </c>
      <c r="LJ13" s="188">
        <f t="shared" ca="1" si="36"/>
        <v>0</v>
      </c>
      <c r="LK13" s="188">
        <f t="shared" ca="1" si="36"/>
        <v>0</v>
      </c>
      <c r="LL13" s="188">
        <f t="shared" ca="1" si="36"/>
        <v>0</v>
      </c>
      <c r="LM13" s="188">
        <f t="shared" ca="1" si="36"/>
        <v>0</v>
      </c>
      <c r="LN13" s="188">
        <f t="shared" ref="LN13:NY13" ca="1" si="37">IF(LN10=1,LN$5&amp;LN6&amp;LN$9&amp;LN6&amp;LN$5,0)</f>
        <v>0</v>
      </c>
      <c r="LO13" s="188">
        <f t="shared" ca="1" si="37"/>
        <v>0</v>
      </c>
      <c r="LP13" s="188">
        <f t="shared" ca="1" si="37"/>
        <v>0</v>
      </c>
      <c r="LQ13" s="188">
        <f t="shared" ca="1" si="37"/>
        <v>0</v>
      </c>
      <c r="LR13" s="188">
        <f t="shared" ca="1" si="37"/>
        <v>0</v>
      </c>
      <c r="LS13" s="188">
        <f t="shared" ca="1" si="37"/>
        <v>0</v>
      </c>
      <c r="LT13" s="188">
        <f t="shared" ca="1" si="37"/>
        <v>0</v>
      </c>
      <c r="LU13" s="188">
        <f t="shared" ca="1" si="37"/>
        <v>0</v>
      </c>
      <c r="LV13" s="188">
        <f t="shared" ca="1" si="37"/>
        <v>0</v>
      </c>
      <c r="LW13" s="188">
        <f t="shared" ca="1" si="37"/>
        <v>0</v>
      </c>
      <c r="LX13" s="188">
        <f t="shared" ca="1" si="37"/>
        <v>0</v>
      </c>
      <c r="LY13" s="188">
        <f t="shared" ca="1" si="37"/>
        <v>0</v>
      </c>
      <c r="LZ13" s="188">
        <f t="shared" ca="1" si="37"/>
        <v>0</v>
      </c>
      <c r="MA13" s="188">
        <f t="shared" ca="1" si="37"/>
        <v>0</v>
      </c>
      <c r="MB13" s="188">
        <f t="shared" ca="1" si="37"/>
        <v>0</v>
      </c>
      <c r="MC13" s="189">
        <f t="shared" ca="1" si="37"/>
        <v>0</v>
      </c>
      <c r="MD13" s="190">
        <f t="shared" si="37"/>
        <v>0</v>
      </c>
      <c r="ME13" s="188">
        <f t="shared" si="37"/>
        <v>0</v>
      </c>
      <c r="MF13" s="188">
        <f t="shared" si="37"/>
        <v>0</v>
      </c>
      <c r="MG13" s="188">
        <f t="shared" si="37"/>
        <v>0</v>
      </c>
      <c r="MH13" s="188">
        <f t="shared" si="37"/>
        <v>0</v>
      </c>
      <c r="MI13" s="188">
        <f t="shared" si="37"/>
        <v>0</v>
      </c>
      <c r="MJ13" s="188">
        <f t="shared" si="37"/>
        <v>0</v>
      </c>
      <c r="MK13" s="188">
        <f t="shared" si="37"/>
        <v>0</v>
      </c>
      <c r="ML13" s="188">
        <f t="shared" si="37"/>
        <v>0</v>
      </c>
      <c r="MM13" s="188">
        <f t="shared" si="37"/>
        <v>0</v>
      </c>
      <c r="MN13" s="188">
        <f t="shared" si="37"/>
        <v>0</v>
      </c>
      <c r="MO13" s="188">
        <f t="shared" si="37"/>
        <v>0</v>
      </c>
      <c r="MP13" s="188">
        <f t="shared" si="37"/>
        <v>0</v>
      </c>
      <c r="MQ13" s="188">
        <f t="shared" si="37"/>
        <v>0</v>
      </c>
      <c r="MR13" s="188">
        <f t="shared" si="37"/>
        <v>0</v>
      </c>
      <c r="MS13" s="188">
        <f t="shared" si="37"/>
        <v>0</v>
      </c>
      <c r="MT13" s="188">
        <f t="shared" si="37"/>
        <v>0</v>
      </c>
      <c r="MU13" s="188">
        <f t="shared" si="37"/>
        <v>0</v>
      </c>
      <c r="MV13" s="188">
        <f t="shared" si="37"/>
        <v>0</v>
      </c>
      <c r="MW13" s="188">
        <f t="shared" si="37"/>
        <v>0</v>
      </c>
      <c r="MX13" s="188">
        <f t="shared" si="37"/>
        <v>0</v>
      </c>
      <c r="MY13" s="188">
        <f t="shared" si="37"/>
        <v>0</v>
      </c>
      <c r="MZ13" s="188">
        <f t="shared" si="37"/>
        <v>0</v>
      </c>
      <c r="NA13" s="188">
        <f t="shared" si="37"/>
        <v>0</v>
      </c>
      <c r="NB13" s="188">
        <f t="shared" si="37"/>
        <v>0</v>
      </c>
      <c r="NC13" s="188">
        <f t="shared" si="37"/>
        <v>0</v>
      </c>
      <c r="ND13" s="188">
        <f t="shared" si="37"/>
        <v>0</v>
      </c>
      <c r="NE13" s="188">
        <f t="shared" si="37"/>
        <v>0</v>
      </c>
      <c r="NF13" s="189">
        <f t="shared" si="37"/>
        <v>0</v>
      </c>
      <c r="NG13" s="190">
        <f t="shared" si="37"/>
        <v>0</v>
      </c>
      <c r="NH13" s="188">
        <f t="shared" si="37"/>
        <v>0</v>
      </c>
      <c r="NI13" s="188">
        <f t="shared" si="37"/>
        <v>0</v>
      </c>
      <c r="NJ13" s="188">
        <f t="shared" si="37"/>
        <v>0</v>
      </c>
      <c r="NK13" s="188">
        <f t="shared" si="37"/>
        <v>0</v>
      </c>
      <c r="NL13" s="188">
        <f t="shared" si="37"/>
        <v>0</v>
      </c>
      <c r="NM13" s="188">
        <f t="shared" si="37"/>
        <v>0</v>
      </c>
      <c r="NN13" s="188">
        <f t="shared" si="37"/>
        <v>0</v>
      </c>
      <c r="NO13" s="188">
        <f t="shared" si="37"/>
        <v>0</v>
      </c>
      <c r="NP13" s="188">
        <f t="shared" si="37"/>
        <v>0</v>
      </c>
      <c r="NQ13" s="188">
        <f t="shared" si="37"/>
        <v>0</v>
      </c>
      <c r="NR13" s="188">
        <f t="shared" si="37"/>
        <v>0</v>
      </c>
      <c r="NS13" s="188">
        <f t="shared" si="37"/>
        <v>0</v>
      </c>
      <c r="NT13" s="188">
        <f t="shared" si="37"/>
        <v>0</v>
      </c>
      <c r="NU13" s="188">
        <f t="shared" si="37"/>
        <v>0</v>
      </c>
      <c r="NV13" s="188">
        <f t="shared" si="37"/>
        <v>0</v>
      </c>
      <c r="NW13" s="188">
        <f t="shared" si="37"/>
        <v>0</v>
      </c>
      <c r="NX13" s="188">
        <f t="shared" si="37"/>
        <v>0</v>
      </c>
      <c r="NY13" s="188">
        <f t="shared" si="37"/>
        <v>0</v>
      </c>
      <c r="NZ13" s="188">
        <f t="shared" ref="NZ13:OK13" si="38">IF(NZ10=1,NZ$5&amp;NZ6&amp;NZ$9&amp;NZ6&amp;NZ$5,0)</f>
        <v>0</v>
      </c>
      <c r="OA13" s="188">
        <f t="shared" si="38"/>
        <v>0</v>
      </c>
      <c r="OB13" s="188">
        <f t="shared" si="38"/>
        <v>0</v>
      </c>
      <c r="OC13" s="188">
        <f t="shared" si="38"/>
        <v>0</v>
      </c>
      <c r="OD13" s="188">
        <f t="shared" si="38"/>
        <v>0</v>
      </c>
      <c r="OE13" s="188">
        <f t="shared" si="38"/>
        <v>0</v>
      </c>
      <c r="OF13" s="188">
        <f t="shared" si="38"/>
        <v>0</v>
      </c>
      <c r="OG13" s="188">
        <f t="shared" si="38"/>
        <v>0</v>
      </c>
      <c r="OH13" s="188">
        <f t="shared" si="38"/>
        <v>0</v>
      </c>
      <c r="OI13" s="188">
        <f t="shared" si="38"/>
        <v>0</v>
      </c>
      <c r="OJ13" s="188">
        <f t="shared" si="38"/>
        <v>0</v>
      </c>
      <c r="OK13" s="189">
        <f t="shared" si="38"/>
        <v>0</v>
      </c>
    </row>
    <row r="14" spans="2:404" ht="13.5" customHeight="1">
      <c r="B14" s="195" t="s">
        <v>10</v>
      </c>
      <c r="C14" s="135"/>
      <c r="D14" s="196"/>
      <c r="E14" s="125">
        <f>IF(E11=1,E$5&amp;E7&amp;E$9&amp;E7&amp;E$5,0)</f>
        <v>0</v>
      </c>
      <c r="F14">
        <f t="shared" ref="F14:BQ14" si="39">IF(F11=1,F$5&amp;F7&amp;F$9&amp;F7&amp;F$5,0)</f>
        <v>0</v>
      </c>
      <c r="G14">
        <f t="shared" si="39"/>
        <v>0</v>
      </c>
      <c r="H14">
        <f t="shared" si="39"/>
        <v>0</v>
      </c>
      <c r="I14">
        <f t="shared" si="39"/>
        <v>0</v>
      </c>
      <c r="J14">
        <f t="shared" si="39"/>
        <v>0</v>
      </c>
      <c r="K14">
        <f t="shared" si="39"/>
        <v>0</v>
      </c>
      <c r="L14">
        <f t="shared" si="39"/>
        <v>0</v>
      </c>
      <c r="M14">
        <f t="shared" si="39"/>
        <v>0</v>
      </c>
      <c r="N14">
        <f t="shared" si="39"/>
        <v>0</v>
      </c>
      <c r="O14">
        <f t="shared" si="39"/>
        <v>0</v>
      </c>
      <c r="P14">
        <f t="shared" si="39"/>
        <v>0</v>
      </c>
      <c r="Q14">
        <f t="shared" si="39"/>
        <v>0</v>
      </c>
      <c r="R14">
        <f t="shared" si="39"/>
        <v>0</v>
      </c>
      <c r="S14">
        <f t="shared" si="39"/>
        <v>0</v>
      </c>
      <c r="T14">
        <f t="shared" si="39"/>
        <v>0</v>
      </c>
      <c r="U14">
        <f t="shared" si="39"/>
        <v>0</v>
      </c>
      <c r="V14">
        <f t="shared" si="39"/>
        <v>0</v>
      </c>
      <c r="W14">
        <f t="shared" si="39"/>
        <v>0</v>
      </c>
      <c r="X14">
        <f t="shared" si="39"/>
        <v>0</v>
      </c>
      <c r="Y14">
        <f t="shared" si="39"/>
        <v>0</v>
      </c>
      <c r="Z14">
        <f t="shared" si="39"/>
        <v>0</v>
      </c>
      <c r="AA14">
        <f t="shared" si="39"/>
        <v>0</v>
      </c>
      <c r="AB14">
        <f t="shared" si="39"/>
        <v>0</v>
      </c>
      <c r="AC14">
        <f t="shared" si="39"/>
        <v>0</v>
      </c>
      <c r="AD14">
        <f t="shared" si="39"/>
        <v>0</v>
      </c>
      <c r="AE14">
        <f t="shared" si="39"/>
        <v>0</v>
      </c>
      <c r="AF14">
        <f t="shared" si="39"/>
        <v>0</v>
      </c>
      <c r="AG14">
        <f t="shared" si="39"/>
        <v>0</v>
      </c>
      <c r="AH14">
        <f t="shared" si="39"/>
        <v>0</v>
      </c>
      <c r="AI14" s="123">
        <f t="shared" si="39"/>
        <v>0</v>
      </c>
      <c r="AJ14" s="125">
        <f t="shared" si="39"/>
        <v>0</v>
      </c>
      <c r="AK14">
        <f t="shared" si="39"/>
        <v>0</v>
      </c>
      <c r="AL14">
        <f t="shared" si="39"/>
        <v>0</v>
      </c>
      <c r="AM14">
        <f t="shared" si="39"/>
        <v>0</v>
      </c>
      <c r="AN14">
        <f t="shared" si="39"/>
        <v>0</v>
      </c>
      <c r="AO14">
        <f t="shared" si="39"/>
        <v>0</v>
      </c>
      <c r="AP14">
        <f t="shared" si="39"/>
        <v>0</v>
      </c>
      <c r="AQ14">
        <f t="shared" si="39"/>
        <v>0</v>
      </c>
      <c r="AR14">
        <f t="shared" si="39"/>
        <v>0</v>
      </c>
      <c r="AS14">
        <f t="shared" si="39"/>
        <v>0</v>
      </c>
      <c r="AT14">
        <f t="shared" si="39"/>
        <v>0</v>
      </c>
      <c r="AU14">
        <f t="shared" si="39"/>
        <v>0</v>
      </c>
      <c r="AV14">
        <f t="shared" si="39"/>
        <v>0</v>
      </c>
      <c r="AW14">
        <f t="shared" si="39"/>
        <v>0</v>
      </c>
      <c r="AX14">
        <f t="shared" si="39"/>
        <v>0</v>
      </c>
      <c r="AY14">
        <f t="shared" si="39"/>
        <v>0</v>
      </c>
      <c r="AZ14">
        <f t="shared" si="39"/>
        <v>0</v>
      </c>
      <c r="BA14">
        <f t="shared" si="39"/>
        <v>0</v>
      </c>
      <c r="BB14">
        <f t="shared" si="39"/>
        <v>0</v>
      </c>
      <c r="BC14">
        <f t="shared" si="39"/>
        <v>0</v>
      </c>
      <c r="BD14">
        <f t="shared" si="39"/>
        <v>0</v>
      </c>
      <c r="BE14">
        <f t="shared" si="39"/>
        <v>0</v>
      </c>
      <c r="BF14">
        <f t="shared" si="39"/>
        <v>0</v>
      </c>
      <c r="BG14">
        <f t="shared" si="39"/>
        <v>0</v>
      </c>
      <c r="BH14">
        <f t="shared" si="39"/>
        <v>0</v>
      </c>
      <c r="BI14">
        <f t="shared" si="39"/>
        <v>0</v>
      </c>
      <c r="BJ14">
        <f t="shared" si="39"/>
        <v>0</v>
      </c>
      <c r="BK14">
        <f t="shared" si="39"/>
        <v>0</v>
      </c>
      <c r="BL14">
        <f t="shared" si="39"/>
        <v>0</v>
      </c>
      <c r="BM14" s="123">
        <f t="shared" si="39"/>
        <v>0</v>
      </c>
      <c r="BN14">
        <f t="shared" si="39"/>
        <v>0</v>
      </c>
      <c r="BO14">
        <f t="shared" si="39"/>
        <v>0</v>
      </c>
      <c r="BP14">
        <f t="shared" si="39"/>
        <v>0</v>
      </c>
      <c r="BQ14">
        <f t="shared" si="39"/>
        <v>0</v>
      </c>
      <c r="BR14">
        <f t="shared" ref="BR14:EC14" si="40">IF(BR11=1,BR$5&amp;BR7&amp;BR$9&amp;BR7&amp;BR$5,0)</f>
        <v>0</v>
      </c>
      <c r="BS14">
        <f t="shared" si="40"/>
        <v>0</v>
      </c>
      <c r="BT14">
        <f t="shared" si="40"/>
        <v>0</v>
      </c>
      <c r="BU14">
        <f t="shared" si="40"/>
        <v>0</v>
      </c>
      <c r="BV14">
        <f t="shared" si="40"/>
        <v>0</v>
      </c>
      <c r="BW14">
        <f t="shared" si="40"/>
        <v>0</v>
      </c>
      <c r="BX14">
        <f t="shared" si="40"/>
        <v>0</v>
      </c>
      <c r="BY14">
        <f t="shared" si="40"/>
        <v>0</v>
      </c>
      <c r="BZ14">
        <f t="shared" si="40"/>
        <v>0</v>
      </c>
      <c r="CA14">
        <f t="shared" si="40"/>
        <v>0</v>
      </c>
      <c r="CB14">
        <f t="shared" si="40"/>
        <v>0</v>
      </c>
      <c r="CC14">
        <f t="shared" si="40"/>
        <v>0</v>
      </c>
      <c r="CD14">
        <f t="shared" si="40"/>
        <v>0</v>
      </c>
      <c r="CE14">
        <f t="shared" si="40"/>
        <v>0</v>
      </c>
      <c r="CF14">
        <f t="shared" si="40"/>
        <v>0</v>
      </c>
      <c r="CG14">
        <f t="shared" si="40"/>
        <v>0</v>
      </c>
      <c r="CH14">
        <f t="shared" si="40"/>
        <v>0</v>
      </c>
      <c r="CI14">
        <f t="shared" si="40"/>
        <v>0</v>
      </c>
      <c r="CJ14">
        <f t="shared" si="40"/>
        <v>0</v>
      </c>
      <c r="CK14">
        <f t="shared" si="40"/>
        <v>0</v>
      </c>
      <c r="CL14">
        <f t="shared" si="40"/>
        <v>0</v>
      </c>
      <c r="CM14">
        <f t="shared" si="40"/>
        <v>0</v>
      </c>
      <c r="CN14">
        <f t="shared" si="40"/>
        <v>0</v>
      </c>
      <c r="CO14">
        <f t="shared" si="40"/>
        <v>0</v>
      </c>
      <c r="CP14">
        <f t="shared" si="40"/>
        <v>0</v>
      </c>
      <c r="CQ14">
        <f t="shared" si="40"/>
        <v>0</v>
      </c>
      <c r="CR14" s="123">
        <f t="shared" si="40"/>
        <v>0</v>
      </c>
      <c r="CS14" s="125">
        <f t="shared" si="40"/>
        <v>0</v>
      </c>
      <c r="CT14">
        <f t="shared" si="40"/>
        <v>0</v>
      </c>
      <c r="CU14">
        <f t="shared" si="40"/>
        <v>0</v>
      </c>
      <c r="CV14">
        <f t="shared" si="40"/>
        <v>0</v>
      </c>
      <c r="CW14">
        <f t="shared" si="40"/>
        <v>0</v>
      </c>
      <c r="CX14">
        <f t="shared" si="40"/>
        <v>0</v>
      </c>
      <c r="CY14">
        <f t="shared" si="40"/>
        <v>0</v>
      </c>
      <c r="CZ14">
        <f t="shared" si="40"/>
        <v>0</v>
      </c>
      <c r="DA14">
        <f t="shared" si="40"/>
        <v>0</v>
      </c>
      <c r="DB14">
        <f t="shared" si="40"/>
        <v>0</v>
      </c>
      <c r="DC14">
        <f t="shared" si="40"/>
        <v>0</v>
      </c>
      <c r="DD14">
        <f t="shared" si="40"/>
        <v>0</v>
      </c>
      <c r="DE14">
        <f t="shared" si="40"/>
        <v>0</v>
      </c>
      <c r="DF14">
        <f t="shared" si="40"/>
        <v>0</v>
      </c>
      <c r="DG14">
        <f t="shared" si="40"/>
        <v>0</v>
      </c>
      <c r="DH14">
        <f t="shared" si="40"/>
        <v>0</v>
      </c>
      <c r="DI14">
        <f t="shared" si="40"/>
        <v>0</v>
      </c>
      <c r="DJ14">
        <f t="shared" si="40"/>
        <v>0</v>
      </c>
      <c r="DK14">
        <f t="shared" si="40"/>
        <v>0</v>
      </c>
      <c r="DL14">
        <f t="shared" si="40"/>
        <v>0</v>
      </c>
      <c r="DM14">
        <f t="shared" si="40"/>
        <v>0</v>
      </c>
      <c r="DN14">
        <f t="shared" si="40"/>
        <v>0</v>
      </c>
      <c r="DO14">
        <f t="shared" si="40"/>
        <v>0</v>
      </c>
      <c r="DP14">
        <f t="shared" si="40"/>
        <v>0</v>
      </c>
      <c r="DQ14">
        <f t="shared" si="40"/>
        <v>0</v>
      </c>
      <c r="DR14">
        <f t="shared" si="40"/>
        <v>0</v>
      </c>
      <c r="DS14">
        <f t="shared" si="40"/>
        <v>0</v>
      </c>
      <c r="DT14">
        <f t="shared" si="40"/>
        <v>0</v>
      </c>
      <c r="DU14">
        <f t="shared" si="40"/>
        <v>0</v>
      </c>
      <c r="DV14" s="123">
        <f t="shared" si="40"/>
        <v>0</v>
      </c>
      <c r="DW14" s="125">
        <f t="shared" si="40"/>
        <v>0</v>
      </c>
      <c r="DX14">
        <f t="shared" si="40"/>
        <v>0</v>
      </c>
      <c r="DY14">
        <f t="shared" si="40"/>
        <v>0</v>
      </c>
      <c r="DZ14">
        <f t="shared" si="40"/>
        <v>0</v>
      </c>
      <c r="EA14">
        <f t="shared" si="40"/>
        <v>0</v>
      </c>
      <c r="EB14">
        <f t="shared" si="40"/>
        <v>0</v>
      </c>
      <c r="EC14">
        <f t="shared" si="40"/>
        <v>0</v>
      </c>
      <c r="ED14">
        <f t="shared" ref="ED14:GO14" si="41">IF(ED11=1,ED$5&amp;ED7&amp;ED$9&amp;ED7&amp;ED$5,0)</f>
        <v>0</v>
      </c>
      <c r="EE14">
        <f t="shared" si="41"/>
        <v>0</v>
      </c>
      <c r="EF14">
        <f t="shared" si="41"/>
        <v>0</v>
      </c>
      <c r="EG14">
        <f t="shared" si="41"/>
        <v>0</v>
      </c>
      <c r="EH14">
        <f t="shared" si="41"/>
        <v>0</v>
      </c>
      <c r="EI14">
        <f t="shared" si="41"/>
        <v>0</v>
      </c>
      <c r="EJ14">
        <f t="shared" si="41"/>
        <v>0</v>
      </c>
      <c r="EK14">
        <f t="shared" si="41"/>
        <v>0</v>
      </c>
      <c r="EL14">
        <f t="shared" si="41"/>
        <v>0</v>
      </c>
      <c r="EM14">
        <f t="shared" si="41"/>
        <v>0</v>
      </c>
      <c r="EN14">
        <f t="shared" si="41"/>
        <v>0</v>
      </c>
      <c r="EO14">
        <f t="shared" si="41"/>
        <v>0</v>
      </c>
      <c r="EP14">
        <f t="shared" si="41"/>
        <v>0</v>
      </c>
      <c r="EQ14">
        <f t="shared" si="41"/>
        <v>0</v>
      </c>
      <c r="ER14">
        <f t="shared" si="41"/>
        <v>0</v>
      </c>
      <c r="ES14">
        <f t="shared" si="41"/>
        <v>0</v>
      </c>
      <c r="ET14">
        <f t="shared" si="41"/>
        <v>0</v>
      </c>
      <c r="EU14">
        <f t="shared" si="41"/>
        <v>0</v>
      </c>
      <c r="EV14">
        <f t="shared" si="41"/>
        <v>0</v>
      </c>
      <c r="EW14">
        <f t="shared" si="41"/>
        <v>0</v>
      </c>
      <c r="EX14">
        <f t="shared" si="41"/>
        <v>0</v>
      </c>
      <c r="EY14">
        <f t="shared" si="41"/>
        <v>0</v>
      </c>
      <c r="EZ14">
        <f t="shared" si="41"/>
        <v>0</v>
      </c>
      <c r="FA14" s="123">
        <f t="shared" si="41"/>
        <v>0</v>
      </c>
      <c r="FB14" s="125">
        <f t="shared" ca="1" si="41"/>
        <v>0</v>
      </c>
      <c r="FC14">
        <f t="shared" ca="1" si="41"/>
        <v>0</v>
      </c>
      <c r="FD14">
        <f t="shared" ca="1" si="41"/>
        <v>0</v>
      </c>
      <c r="FE14">
        <f t="shared" ca="1" si="41"/>
        <v>0</v>
      </c>
      <c r="FF14">
        <f t="shared" ca="1" si="41"/>
        <v>0</v>
      </c>
      <c r="FG14">
        <f t="shared" ca="1" si="41"/>
        <v>0</v>
      </c>
      <c r="FH14">
        <f t="shared" ca="1" si="41"/>
        <v>0</v>
      </c>
      <c r="FI14">
        <f t="shared" ca="1" si="41"/>
        <v>0</v>
      </c>
      <c r="FJ14">
        <f t="shared" ca="1" si="41"/>
        <v>0</v>
      </c>
      <c r="FK14">
        <f t="shared" ca="1" si="41"/>
        <v>0</v>
      </c>
      <c r="FL14">
        <f t="shared" ca="1" si="41"/>
        <v>0</v>
      </c>
      <c r="FM14">
        <f t="shared" ca="1" si="41"/>
        <v>0</v>
      </c>
      <c r="FN14" s="242">
        <f t="shared" ca="1" si="41"/>
        <v>0</v>
      </c>
      <c r="FO14">
        <f t="shared" ca="1" si="41"/>
        <v>0</v>
      </c>
      <c r="FP14" s="243">
        <f t="shared" ca="1" si="41"/>
        <v>0</v>
      </c>
      <c r="FQ14">
        <f t="shared" ca="1" si="41"/>
        <v>0</v>
      </c>
      <c r="FR14">
        <f t="shared" ca="1" si="41"/>
        <v>0</v>
      </c>
      <c r="FS14">
        <f t="shared" ca="1" si="41"/>
        <v>0</v>
      </c>
      <c r="FT14">
        <f t="shared" ca="1" si="41"/>
        <v>0</v>
      </c>
      <c r="FU14">
        <f t="shared" ca="1" si="41"/>
        <v>0</v>
      </c>
      <c r="FV14">
        <f t="shared" ca="1" si="41"/>
        <v>0</v>
      </c>
      <c r="FW14">
        <f t="shared" ca="1" si="41"/>
        <v>0</v>
      </c>
      <c r="FX14">
        <f t="shared" ca="1" si="41"/>
        <v>0</v>
      </c>
      <c r="FY14">
        <f t="shared" ca="1" si="41"/>
        <v>0</v>
      </c>
      <c r="FZ14">
        <f t="shared" ca="1" si="41"/>
        <v>0</v>
      </c>
      <c r="GA14">
        <f t="shared" ca="1" si="41"/>
        <v>0</v>
      </c>
      <c r="GB14">
        <f t="shared" ca="1" si="41"/>
        <v>0</v>
      </c>
      <c r="GC14">
        <f t="shared" ca="1" si="41"/>
        <v>0</v>
      </c>
      <c r="GD14">
        <f t="shared" ca="1" si="41"/>
        <v>0</v>
      </c>
      <c r="GE14">
        <f t="shared" ca="1" si="41"/>
        <v>0</v>
      </c>
      <c r="GF14" s="123">
        <f t="shared" ca="1" si="41"/>
        <v>0</v>
      </c>
      <c r="GG14" s="125">
        <f t="shared" si="41"/>
        <v>0</v>
      </c>
      <c r="GH14">
        <f t="shared" si="41"/>
        <v>0</v>
      </c>
      <c r="GI14">
        <f t="shared" si="41"/>
        <v>0</v>
      </c>
      <c r="GJ14">
        <f t="shared" si="41"/>
        <v>0</v>
      </c>
      <c r="GK14">
        <f t="shared" si="41"/>
        <v>0</v>
      </c>
      <c r="GL14">
        <f t="shared" si="41"/>
        <v>0</v>
      </c>
      <c r="GM14">
        <f t="shared" si="41"/>
        <v>0</v>
      </c>
      <c r="GN14">
        <f t="shared" si="41"/>
        <v>0</v>
      </c>
      <c r="GO14">
        <f t="shared" si="41"/>
        <v>0</v>
      </c>
      <c r="GP14">
        <f t="shared" ref="GP14:JA14" si="42">IF(GP11=1,GP$5&amp;GP7&amp;GP$9&amp;GP7&amp;GP$5,0)</f>
        <v>0</v>
      </c>
      <c r="GQ14">
        <f t="shared" si="42"/>
        <v>0</v>
      </c>
      <c r="GR14">
        <f t="shared" si="42"/>
        <v>0</v>
      </c>
      <c r="GS14">
        <f t="shared" si="42"/>
        <v>0</v>
      </c>
      <c r="GT14">
        <f t="shared" si="42"/>
        <v>0</v>
      </c>
      <c r="GU14">
        <f t="shared" si="42"/>
        <v>0</v>
      </c>
      <c r="GV14">
        <f t="shared" si="42"/>
        <v>0</v>
      </c>
      <c r="GW14">
        <f t="shared" si="42"/>
        <v>0</v>
      </c>
      <c r="GX14">
        <f t="shared" si="42"/>
        <v>0</v>
      </c>
      <c r="GY14">
        <f t="shared" si="42"/>
        <v>0</v>
      </c>
      <c r="GZ14">
        <f t="shared" si="42"/>
        <v>0</v>
      </c>
      <c r="HA14">
        <f t="shared" si="42"/>
        <v>0</v>
      </c>
      <c r="HB14">
        <f t="shared" si="42"/>
        <v>0</v>
      </c>
      <c r="HC14">
        <f t="shared" si="42"/>
        <v>0</v>
      </c>
      <c r="HD14">
        <f t="shared" si="42"/>
        <v>0</v>
      </c>
      <c r="HE14">
        <f t="shared" si="42"/>
        <v>0</v>
      </c>
      <c r="HF14">
        <f t="shared" si="42"/>
        <v>0</v>
      </c>
      <c r="HG14">
        <f t="shared" si="42"/>
        <v>0</v>
      </c>
      <c r="HH14">
        <f t="shared" si="42"/>
        <v>0</v>
      </c>
      <c r="HI14">
        <f t="shared" si="42"/>
        <v>0</v>
      </c>
      <c r="HJ14" s="123">
        <f t="shared" si="42"/>
        <v>0</v>
      </c>
      <c r="HK14" s="125">
        <f t="shared" si="42"/>
        <v>0</v>
      </c>
      <c r="HL14">
        <f t="shared" si="42"/>
        <v>0</v>
      </c>
      <c r="HM14">
        <f t="shared" si="42"/>
        <v>0</v>
      </c>
      <c r="HN14">
        <f t="shared" si="42"/>
        <v>0</v>
      </c>
      <c r="HO14">
        <f t="shared" si="42"/>
        <v>0</v>
      </c>
      <c r="HP14">
        <f t="shared" si="42"/>
        <v>0</v>
      </c>
      <c r="HQ14">
        <f t="shared" si="42"/>
        <v>0</v>
      </c>
      <c r="HR14">
        <f t="shared" si="42"/>
        <v>0</v>
      </c>
      <c r="HS14">
        <f t="shared" si="42"/>
        <v>0</v>
      </c>
      <c r="HT14">
        <f t="shared" si="42"/>
        <v>0</v>
      </c>
      <c r="HU14">
        <f t="shared" si="42"/>
        <v>0</v>
      </c>
      <c r="HV14">
        <f t="shared" si="42"/>
        <v>0</v>
      </c>
      <c r="HW14">
        <f t="shared" si="42"/>
        <v>0</v>
      </c>
      <c r="HX14">
        <f t="shared" si="42"/>
        <v>0</v>
      </c>
      <c r="HY14">
        <f t="shared" si="42"/>
        <v>0</v>
      </c>
      <c r="HZ14">
        <f t="shared" si="42"/>
        <v>0</v>
      </c>
      <c r="IA14">
        <f t="shared" si="42"/>
        <v>0</v>
      </c>
      <c r="IB14">
        <f t="shared" si="42"/>
        <v>0</v>
      </c>
      <c r="IC14">
        <f t="shared" si="42"/>
        <v>0</v>
      </c>
      <c r="ID14">
        <f t="shared" si="42"/>
        <v>0</v>
      </c>
      <c r="IE14">
        <f t="shared" si="42"/>
        <v>0</v>
      </c>
      <c r="IF14">
        <f t="shared" si="42"/>
        <v>0</v>
      </c>
      <c r="IG14">
        <f t="shared" si="42"/>
        <v>0</v>
      </c>
      <c r="IH14">
        <f t="shared" si="42"/>
        <v>0</v>
      </c>
      <c r="II14">
        <f t="shared" si="42"/>
        <v>0</v>
      </c>
      <c r="IJ14">
        <f t="shared" si="42"/>
        <v>0</v>
      </c>
      <c r="IK14">
        <f t="shared" si="42"/>
        <v>0</v>
      </c>
      <c r="IL14">
        <f t="shared" si="42"/>
        <v>0</v>
      </c>
      <c r="IM14">
        <f t="shared" si="42"/>
        <v>0</v>
      </c>
      <c r="IN14">
        <f t="shared" si="42"/>
        <v>0</v>
      </c>
      <c r="IO14" s="123">
        <f t="shared" si="42"/>
        <v>0</v>
      </c>
      <c r="IP14" s="125">
        <f t="shared" si="42"/>
        <v>0</v>
      </c>
      <c r="IQ14">
        <f t="shared" si="42"/>
        <v>0</v>
      </c>
      <c r="IR14">
        <f t="shared" si="42"/>
        <v>0</v>
      </c>
      <c r="IS14">
        <f t="shared" si="42"/>
        <v>0</v>
      </c>
      <c r="IT14">
        <f t="shared" si="42"/>
        <v>0</v>
      </c>
      <c r="IU14">
        <f t="shared" si="42"/>
        <v>0</v>
      </c>
      <c r="IV14">
        <f t="shared" si="42"/>
        <v>0</v>
      </c>
      <c r="IW14">
        <f t="shared" si="42"/>
        <v>0</v>
      </c>
      <c r="IX14">
        <f t="shared" si="42"/>
        <v>0</v>
      </c>
      <c r="IY14">
        <f t="shared" si="42"/>
        <v>0</v>
      </c>
      <c r="IZ14">
        <f t="shared" si="42"/>
        <v>0</v>
      </c>
      <c r="JA14">
        <f t="shared" si="42"/>
        <v>0</v>
      </c>
      <c r="JB14">
        <f t="shared" ref="JB14:LM14" si="43">IF(JB11=1,JB$5&amp;JB7&amp;JB$9&amp;JB7&amp;JB$5,0)</f>
        <v>0</v>
      </c>
      <c r="JC14">
        <f t="shared" si="43"/>
        <v>0</v>
      </c>
      <c r="JD14">
        <f t="shared" si="43"/>
        <v>0</v>
      </c>
      <c r="JE14">
        <f t="shared" si="43"/>
        <v>0</v>
      </c>
      <c r="JF14">
        <f t="shared" si="43"/>
        <v>0</v>
      </c>
      <c r="JG14">
        <f t="shared" si="43"/>
        <v>0</v>
      </c>
      <c r="JH14">
        <f t="shared" si="43"/>
        <v>0</v>
      </c>
      <c r="JI14">
        <f t="shared" si="43"/>
        <v>0</v>
      </c>
      <c r="JJ14">
        <f t="shared" si="43"/>
        <v>0</v>
      </c>
      <c r="JK14">
        <f t="shared" si="43"/>
        <v>0</v>
      </c>
      <c r="JL14">
        <f t="shared" si="43"/>
        <v>0</v>
      </c>
      <c r="JM14">
        <f t="shared" si="43"/>
        <v>0</v>
      </c>
      <c r="JN14">
        <f t="shared" si="43"/>
        <v>0</v>
      </c>
      <c r="JO14">
        <f t="shared" si="43"/>
        <v>0</v>
      </c>
      <c r="JP14">
        <f t="shared" si="43"/>
        <v>0</v>
      </c>
      <c r="JQ14">
        <f t="shared" si="43"/>
        <v>0</v>
      </c>
      <c r="JR14">
        <f t="shared" si="43"/>
        <v>0</v>
      </c>
      <c r="JS14" s="123">
        <f t="shared" si="43"/>
        <v>0</v>
      </c>
      <c r="JT14" s="125">
        <f t="shared" ca="1" si="43"/>
        <v>0</v>
      </c>
      <c r="JU14">
        <f t="shared" ca="1" si="43"/>
        <v>0</v>
      </c>
      <c r="JV14">
        <f t="shared" ca="1" si="43"/>
        <v>0</v>
      </c>
      <c r="JW14">
        <f t="shared" ca="1" si="43"/>
        <v>0</v>
      </c>
      <c r="JX14">
        <f t="shared" ca="1" si="43"/>
        <v>0</v>
      </c>
      <c r="JY14">
        <f t="shared" ca="1" si="43"/>
        <v>0</v>
      </c>
      <c r="JZ14">
        <f t="shared" ca="1" si="43"/>
        <v>0</v>
      </c>
      <c r="KA14">
        <f t="shared" ca="1" si="43"/>
        <v>0</v>
      </c>
      <c r="KB14">
        <f t="shared" ca="1" si="43"/>
        <v>0</v>
      </c>
      <c r="KC14">
        <f t="shared" ca="1" si="43"/>
        <v>0</v>
      </c>
      <c r="KD14">
        <f t="shared" ca="1" si="43"/>
        <v>0</v>
      </c>
      <c r="KE14">
        <f t="shared" ca="1" si="43"/>
        <v>0</v>
      </c>
      <c r="KF14">
        <f t="shared" ca="1" si="43"/>
        <v>0</v>
      </c>
      <c r="KG14">
        <f t="shared" ca="1" si="43"/>
        <v>0</v>
      </c>
      <c r="KH14">
        <f t="shared" ca="1" si="43"/>
        <v>0</v>
      </c>
      <c r="KI14">
        <f t="shared" ca="1" si="43"/>
        <v>0</v>
      </c>
      <c r="KJ14">
        <f t="shared" ca="1" si="43"/>
        <v>0</v>
      </c>
      <c r="KK14">
        <f t="shared" ca="1" si="43"/>
        <v>0</v>
      </c>
      <c r="KL14">
        <f t="shared" ca="1" si="43"/>
        <v>0</v>
      </c>
      <c r="KM14">
        <f t="shared" ca="1" si="43"/>
        <v>0</v>
      </c>
      <c r="KN14">
        <f t="shared" ca="1" si="43"/>
        <v>0</v>
      </c>
      <c r="KO14">
        <f t="shared" ca="1" si="43"/>
        <v>0</v>
      </c>
      <c r="KP14">
        <f t="shared" ca="1" si="43"/>
        <v>0</v>
      </c>
      <c r="KQ14">
        <f t="shared" ca="1" si="43"/>
        <v>0</v>
      </c>
      <c r="KR14">
        <f t="shared" ca="1" si="43"/>
        <v>0</v>
      </c>
      <c r="KS14">
        <f t="shared" ca="1" si="43"/>
        <v>0</v>
      </c>
      <c r="KT14">
        <f t="shared" ca="1" si="43"/>
        <v>0</v>
      </c>
      <c r="KU14">
        <f t="shared" ca="1" si="43"/>
        <v>0</v>
      </c>
      <c r="KV14" s="242">
        <f t="shared" ca="1" si="43"/>
        <v>0</v>
      </c>
      <c r="KW14">
        <f t="shared" ca="1" si="43"/>
        <v>0</v>
      </c>
      <c r="KX14" s="123">
        <f t="shared" ca="1" si="43"/>
        <v>0</v>
      </c>
      <c r="KY14" s="125">
        <f t="shared" ca="1" si="43"/>
        <v>0</v>
      </c>
      <c r="KZ14">
        <f t="shared" ca="1" si="43"/>
        <v>0</v>
      </c>
      <c r="LA14" s="243">
        <f t="shared" ca="1" si="43"/>
        <v>0</v>
      </c>
      <c r="LB14">
        <f t="shared" si="43"/>
        <v>0</v>
      </c>
      <c r="LC14">
        <f t="shared" ca="1" si="43"/>
        <v>0</v>
      </c>
      <c r="LD14">
        <f t="shared" ca="1" si="43"/>
        <v>0</v>
      </c>
      <c r="LE14">
        <f t="shared" ca="1" si="43"/>
        <v>0</v>
      </c>
      <c r="LF14">
        <f t="shared" ca="1" si="43"/>
        <v>0</v>
      </c>
      <c r="LG14">
        <f t="shared" ca="1" si="43"/>
        <v>0</v>
      </c>
      <c r="LH14">
        <f t="shared" ca="1" si="43"/>
        <v>0</v>
      </c>
      <c r="LI14">
        <f t="shared" ca="1" si="43"/>
        <v>0</v>
      </c>
      <c r="LJ14">
        <f t="shared" ca="1" si="43"/>
        <v>0</v>
      </c>
      <c r="LK14">
        <f t="shared" ca="1" si="43"/>
        <v>0</v>
      </c>
      <c r="LL14">
        <f t="shared" ca="1" si="43"/>
        <v>0</v>
      </c>
      <c r="LM14">
        <f t="shared" ca="1" si="43"/>
        <v>0</v>
      </c>
      <c r="LN14">
        <f t="shared" ref="LN14:NY14" ca="1" si="44">IF(LN11=1,LN$5&amp;LN7&amp;LN$9&amp;LN7&amp;LN$5,0)</f>
        <v>0</v>
      </c>
      <c r="LO14">
        <f t="shared" ca="1" si="44"/>
        <v>0</v>
      </c>
      <c r="LP14">
        <f t="shared" ca="1" si="44"/>
        <v>0</v>
      </c>
      <c r="LQ14">
        <f t="shared" ca="1" si="44"/>
        <v>0</v>
      </c>
      <c r="LR14">
        <f t="shared" ca="1" si="44"/>
        <v>0</v>
      </c>
      <c r="LS14">
        <f t="shared" ca="1" si="44"/>
        <v>0</v>
      </c>
      <c r="LT14">
        <f t="shared" ca="1" si="44"/>
        <v>0</v>
      </c>
      <c r="LU14">
        <f t="shared" ca="1" si="44"/>
        <v>0</v>
      </c>
      <c r="LV14">
        <f t="shared" ca="1" si="44"/>
        <v>0</v>
      </c>
      <c r="LW14">
        <f t="shared" ca="1" si="44"/>
        <v>0</v>
      </c>
      <c r="LX14">
        <f t="shared" ca="1" si="44"/>
        <v>0</v>
      </c>
      <c r="LY14">
        <f t="shared" ca="1" si="44"/>
        <v>0</v>
      </c>
      <c r="LZ14">
        <f t="shared" ca="1" si="44"/>
        <v>0</v>
      </c>
      <c r="MA14">
        <f t="shared" ca="1" si="44"/>
        <v>0</v>
      </c>
      <c r="MB14">
        <f t="shared" ca="1" si="44"/>
        <v>0</v>
      </c>
      <c r="MC14" s="123">
        <f t="shared" ca="1" si="44"/>
        <v>0</v>
      </c>
      <c r="MD14" s="125">
        <f t="shared" si="44"/>
        <v>0</v>
      </c>
      <c r="ME14">
        <f t="shared" si="44"/>
        <v>0</v>
      </c>
      <c r="MF14">
        <f t="shared" si="44"/>
        <v>0</v>
      </c>
      <c r="MG14">
        <f t="shared" si="44"/>
        <v>0</v>
      </c>
      <c r="MH14">
        <f t="shared" si="44"/>
        <v>0</v>
      </c>
      <c r="MI14">
        <f t="shared" si="44"/>
        <v>0</v>
      </c>
      <c r="MJ14">
        <f t="shared" si="44"/>
        <v>0</v>
      </c>
      <c r="MK14">
        <f t="shared" si="44"/>
        <v>0</v>
      </c>
      <c r="ML14">
        <f t="shared" si="44"/>
        <v>0</v>
      </c>
      <c r="MM14">
        <f t="shared" si="44"/>
        <v>0</v>
      </c>
      <c r="MN14">
        <f t="shared" si="44"/>
        <v>0</v>
      </c>
      <c r="MO14">
        <f t="shared" si="44"/>
        <v>0</v>
      </c>
      <c r="MP14">
        <f t="shared" si="44"/>
        <v>0</v>
      </c>
      <c r="MQ14">
        <f t="shared" si="44"/>
        <v>0</v>
      </c>
      <c r="MR14">
        <f t="shared" si="44"/>
        <v>0</v>
      </c>
      <c r="MS14">
        <f t="shared" si="44"/>
        <v>0</v>
      </c>
      <c r="MT14">
        <f t="shared" si="44"/>
        <v>0</v>
      </c>
      <c r="MU14">
        <f t="shared" si="44"/>
        <v>0</v>
      </c>
      <c r="MV14">
        <f t="shared" si="44"/>
        <v>0</v>
      </c>
      <c r="MW14">
        <f t="shared" si="44"/>
        <v>0</v>
      </c>
      <c r="MX14">
        <f t="shared" si="44"/>
        <v>0</v>
      </c>
      <c r="MY14">
        <f t="shared" si="44"/>
        <v>0</v>
      </c>
      <c r="MZ14">
        <f t="shared" si="44"/>
        <v>0</v>
      </c>
      <c r="NA14">
        <f t="shared" si="44"/>
        <v>0</v>
      </c>
      <c r="NB14">
        <f t="shared" si="44"/>
        <v>0</v>
      </c>
      <c r="NC14">
        <f t="shared" si="44"/>
        <v>0</v>
      </c>
      <c r="ND14">
        <f t="shared" si="44"/>
        <v>0</v>
      </c>
      <c r="NE14">
        <f t="shared" si="44"/>
        <v>0</v>
      </c>
      <c r="NF14" s="123">
        <f t="shared" si="44"/>
        <v>0</v>
      </c>
      <c r="NG14" s="125">
        <f t="shared" si="44"/>
        <v>0</v>
      </c>
      <c r="NH14">
        <f t="shared" si="44"/>
        <v>0</v>
      </c>
      <c r="NI14">
        <f t="shared" si="44"/>
        <v>0</v>
      </c>
      <c r="NJ14">
        <f t="shared" si="44"/>
        <v>0</v>
      </c>
      <c r="NK14">
        <f t="shared" si="44"/>
        <v>0</v>
      </c>
      <c r="NL14">
        <f t="shared" si="44"/>
        <v>0</v>
      </c>
      <c r="NM14">
        <f t="shared" si="44"/>
        <v>0</v>
      </c>
      <c r="NN14">
        <f t="shared" si="44"/>
        <v>0</v>
      </c>
      <c r="NO14">
        <f t="shared" si="44"/>
        <v>0</v>
      </c>
      <c r="NP14">
        <f t="shared" si="44"/>
        <v>0</v>
      </c>
      <c r="NQ14">
        <f t="shared" si="44"/>
        <v>0</v>
      </c>
      <c r="NR14">
        <f t="shared" si="44"/>
        <v>0</v>
      </c>
      <c r="NS14">
        <f t="shared" si="44"/>
        <v>0</v>
      </c>
      <c r="NT14">
        <f t="shared" si="44"/>
        <v>0</v>
      </c>
      <c r="NU14">
        <f t="shared" si="44"/>
        <v>0</v>
      </c>
      <c r="NV14">
        <f t="shared" si="44"/>
        <v>0</v>
      </c>
      <c r="NW14">
        <f t="shared" si="44"/>
        <v>0</v>
      </c>
      <c r="NX14">
        <f t="shared" si="44"/>
        <v>0</v>
      </c>
      <c r="NY14">
        <f t="shared" si="44"/>
        <v>0</v>
      </c>
      <c r="NZ14">
        <f t="shared" ref="NZ14:OK14" si="45">IF(NZ11=1,NZ$5&amp;NZ7&amp;NZ$9&amp;NZ7&amp;NZ$5,0)</f>
        <v>0</v>
      </c>
      <c r="OA14">
        <f t="shared" si="45"/>
        <v>0</v>
      </c>
      <c r="OB14">
        <f t="shared" si="45"/>
        <v>0</v>
      </c>
      <c r="OC14">
        <f t="shared" si="45"/>
        <v>0</v>
      </c>
      <c r="OD14">
        <f t="shared" si="45"/>
        <v>0</v>
      </c>
      <c r="OE14">
        <f t="shared" si="45"/>
        <v>0</v>
      </c>
      <c r="OF14">
        <f t="shared" si="45"/>
        <v>0</v>
      </c>
      <c r="OG14">
        <f t="shared" si="45"/>
        <v>0</v>
      </c>
      <c r="OH14">
        <f t="shared" si="45"/>
        <v>0</v>
      </c>
      <c r="OI14">
        <f t="shared" si="45"/>
        <v>0</v>
      </c>
      <c r="OJ14">
        <f t="shared" si="45"/>
        <v>0</v>
      </c>
      <c r="OK14" s="123">
        <f t="shared" si="45"/>
        <v>0</v>
      </c>
    </row>
    <row r="15" spans="2:404" ht="13.5" customHeight="1" thickBot="1">
      <c r="B15" s="197" t="s">
        <v>152</v>
      </c>
      <c r="C15" s="198"/>
      <c r="D15" s="199"/>
      <c r="E15" s="228"/>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4"/>
      <c r="AJ15" s="228"/>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4"/>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4"/>
      <c r="CS15" s="228"/>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4"/>
      <c r="DW15" s="228"/>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4"/>
      <c r="FB15" s="228"/>
      <c r="FC15" s="121"/>
      <c r="FD15" s="121"/>
      <c r="FE15" s="121"/>
      <c r="FF15" s="121"/>
      <c r="FG15" s="121"/>
      <c r="FH15" s="121"/>
      <c r="FI15" s="121"/>
      <c r="FJ15" s="121"/>
      <c r="FK15" s="121"/>
      <c r="FL15" s="121"/>
      <c r="FM15" s="121"/>
      <c r="FN15" s="244"/>
      <c r="FO15" s="121"/>
      <c r="FP15" s="245"/>
      <c r="FQ15" s="121"/>
      <c r="FR15" s="121"/>
      <c r="FS15" s="121"/>
      <c r="FT15" s="121"/>
      <c r="FU15" s="121"/>
      <c r="FV15" s="121"/>
      <c r="FW15" s="121"/>
      <c r="FX15" s="121"/>
      <c r="FY15" s="121"/>
      <c r="FZ15" s="121"/>
      <c r="GA15" s="121"/>
      <c r="GB15" s="121"/>
      <c r="GC15" s="121"/>
      <c r="GD15" s="121"/>
      <c r="GE15" s="121"/>
      <c r="GF15" s="124"/>
      <c r="GG15" s="228"/>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4"/>
      <c r="HK15" s="228"/>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4"/>
      <c r="IP15" s="228"/>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4"/>
      <c r="JT15" s="228"/>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278"/>
      <c r="KW15" s="279"/>
      <c r="KX15" s="280"/>
      <c r="KY15" s="281"/>
      <c r="KZ15" s="279"/>
      <c r="LA15" s="282"/>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4"/>
      <c r="MD15" s="228"/>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c r="ND15" s="121"/>
      <c r="NE15" s="121"/>
      <c r="NF15" s="124"/>
      <c r="NG15" s="228"/>
      <c r="NH15" s="121"/>
      <c r="NI15" s="121"/>
      <c r="NJ15" s="121"/>
      <c r="NK15" s="121"/>
      <c r="NL15" s="121"/>
      <c r="NM15" s="121"/>
      <c r="NN15" s="121"/>
      <c r="NO15" s="121"/>
      <c r="NP15" s="121"/>
      <c r="NQ15" s="121"/>
      <c r="NR15" s="121"/>
      <c r="NS15" s="121"/>
      <c r="NT15" s="121"/>
      <c r="NU15" s="121"/>
      <c r="NV15" s="121"/>
      <c r="NW15" s="121"/>
      <c r="NX15" s="121"/>
      <c r="NY15" s="121"/>
      <c r="NZ15" s="121"/>
      <c r="OA15" s="121"/>
      <c r="OB15" s="121"/>
      <c r="OC15" s="121"/>
      <c r="OD15" s="121"/>
      <c r="OE15" s="121"/>
      <c r="OF15" s="121"/>
      <c r="OG15" s="121"/>
      <c r="OH15" s="121"/>
      <c r="OI15" s="121"/>
      <c r="OJ15" s="121"/>
      <c r="OK15" s="124"/>
    </row>
    <row r="16" spans="2:404" ht="13.5" customHeight="1">
      <c r="B16" s="190"/>
      <c r="C16" s="188"/>
      <c r="D16" s="189"/>
      <c r="E16" s="190">
        <v>1</v>
      </c>
      <c r="F16" s="189"/>
      <c r="G16" s="190">
        <v>2</v>
      </c>
      <c r="H16" s="189"/>
      <c r="I16" s="190">
        <v>3</v>
      </c>
      <c r="J16" s="189"/>
      <c r="K16" s="190">
        <v>4</v>
      </c>
      <c r="L16" s="189"/>
      <c r="M16" s="190">
        <v>5</v>
      </c>
      <c r="N16" s="189"/>
      <c r="O16" s="190">
        <v>6</v>
      </c>
      <c r="P16" s="189"/>
      <c r="Q16" s="190">
        <v>7</v>
      </c>
      <c r="R16" s="189"/>
      <c r="S16" s="190">
        <v>8</v>
      </c>
      <c r="T16" s="189"/>
      <c r="U16" s="190">
        <v>9</v>
      </c>
      <c r="V16" s="189"/>
      <c r="W16" s="190">
        <v>10</v>
      </c>
      <c r="X16" s="189"/>
      <c r="Y16" s="190">
        <v>11</v>
      </c>
      <c r="Z16" s="189"/>
      <c r="AA16" s="190">
        <v>12</v>
      </c>
      <c r="AB16" s="189"/>
      <c r="AC16" s="190">
        <v>13</v>
      </c>
      <c r="AD16" s="189"/>
      <c r="AE16" s="190">
        <v>14</v>
      </c>
      <c r="AF16" s="189"/>
      <c r="AG16" s="190">
        <v>15</v>
      </c>
      <c r="AH16" s="189"/>
      <c r="AI16" s="190">
        <v>16</v>
      </c>
      <c r="AJ16" s="189"/>
      <c r="AK16" s="190">
        <v>17</v>
      </c>
      <c r="AL16" s="189"/>
      <c r="AM16" s="190">
        <v>18</v>
      </c>
      <c r="AN16" s="189"/>
      <c r="AO16" s="190">
        <v>19</v>
      </c>
      <c r="AP16" s="189"/>
      <c r="AQ16" s="190">
        <v>20</v>
      </c>
      <c r="AR16" s="189"/>
      <c r="AS16" s="190">
        <v>21</v>
      </c>
      <c r="AT16" s="189"/>
      <c r="AU16" s="190">
        <v>22</v>
      </c>
      <c r="AV16" s="189"/>
      <c r="AW16" s="190">
        <v>23</v>
      </c>
      <c r="AX16" s="189"/>
      <c r="AY16" s="190">
        <v>24</v>
      </c>
      <c r="AZ16" s="189"/>
      <c r="BA16" s="190">
        <v>25</v>
      </c>
      <c r="BB16" s="189"/>
      <c r="BC16" s="190">
        <v>26</v>
      </c>
      <c r="BD16" s="189"/>
      <c r="BE16" s="190">
        <v>27</v>
      </c>
      <c r="BF16" s="189"/>
      <c r="BG16" s="190">
        <v>28</v>
      </c>
      <c r="BH16" s="189"/>
      <c r="BI16" s="190">
        <v>29</v>
      </c>
      <c r="BJ16" s="189"/>
      <c r="BK16" s="190">
        <v>30</v>
      </c>
      <c r="BL16" s="189"/>
      <c r="BM16" s="190">
        <v>31</v>
      </c>
      <c r="BN16" s="189"/>
      <c r="BO16" s="190">
        <v>32</v>
      </c>
      <c r="BP16" s="189"/>
      <c r="BQ16" s="190">
        <v>33</v>
      </c>
      <c r="BR16" s="189"/>
      <c r="BS16" s="190">
        <v>34</v>
      </c>
      <c r="BT16" s="189"/>
      <c r="BU16" s="190">
        <v>35</v>
      </c>
      <c r="BV16" s="189"/>
      <c r="BW16" s="190">
        <v>36</v>
      </c>
      <c r="BX16" s="189"/>
      <c r="BY16" s="190">
        <v>37</v>
      </c>
      <c r="BZ16" s="189"/>
      <c r="CA16" s="190">
        <v>38</v>
      </c>
      <c r="CB16" s="189"/>
      <c r="CC16" s="190">
        <v>39</v>
      </c>
      <c r="CD16" s="189"/>
      <c r="CE16" s="190">
        <v>40</v>
      </c>
      <c r="CF16" s="189"/>
      <c r="CG16" s="190">
        <v>41</v>
      </c>
      <c r="CH16" s="189"/>
      <c r="CI16" s="190">
        <v>42</v>
      </c>
      <c r="CJ16" s="189"/>
      <c r="CK16" s="190">
        <v>43</v>
      </c>
      <c r="CL16" s="189"/>
      <c r="CM16" s="190">
        <v>44</v>
      </c>
      <c r="CN16" s="189"/>
      <c r="CO16" s="190">
        <v>45</v>
      </c>
      <c r="CP16" s="189"/>
      <c r="CQ16" s="190">
        <v>46</v>
      </c>
      <c r="CR16" s="189"/>
      <c r="CS16" s="190">
        <v>47</v>
      </c>
      <c r="CT16" s="189"/>
      <c r="CU16" s="190">
        <v>48</v>
      </c>
      <c r="CV16" s="189"/>
      <c r="CW16" s="190">
        <v>49</v>
      </c>
      <c r="CX16" s="189"/>
      <c r="CY16" s="190">
        <v>50</v>
      </c>
      <c r="CZ16" s="189"/>
      <c r="DA16" s="190">
        <v>51</v>
      </c>
      <c r="DB16" s="189"/>
      <c r="DC16" s="190">
        <v>52</v>
      </c>
      <c r="DD16" s="189"/>
      <c r="DE16" s="190">
        <v>53</v>
      </c>
      <c r="DF16" s="189"/>
      <c r="DG16" s="190">
        <v>54</v>
      </c>
      <c r="DH16" s="189"/>
      <c r="DI16" s="190">
        <v>55</v>
      </c>
      <c r="DJ16" s="189"/>
      <c r="DK16" s="190">
        <v>56</v>
      </c>
      <c r="DL16" s="189"/>
      <c r="DM16" s="190">
        <v>57</v>
      </c>
      <c r="DN16" s="189"/>
      <c r="DO16" s="190">
        <v>58</v>
      </c>
      <c r="DP16" s="189"/>
      <c r="DQ16" s="190">
        <v>59</v>
      </c>
      <c r="DR16" s="189"/>
      <c r="DS16" s="190">
        <v>60</v>
      </c>
      <c r="DT16" s="189"/>
      <c r="DU16" s="190">
        <v>61</v>
      </c>
      <c r="DV16" s="189"/>
    </row>
    <row r="17" spans="2:129" ht="13.5" customHeight="1" thickBot="1">
      <c r="B17" s="228"/>
      <c r="C17" s="121"/>
      <c r="D17" s="124"/>
      <c r="E17" s="228" t="s">
        <v>155</v>
      </c>
      <c r="F17" s="124"/>
      <c r="G17" s="228" t="s">
        <v>156</v>
      </c>
      <c r="H17" s="124"/>
      <c r="I17" s="228" t="s">
        <v>157</v>
      </c>
      <c r="J17" s="124"/>
      <c r="K17" s="228" t="s">
        <v>158</v>
      </c>
      <c r="L17" s="124"/>
      <c r="M17" s="228" t="s">
        <v>159</v>
      </c>
      <c r="N17" s="124"/>
      <c r="O17" s="228" t="s">
        <v>160</v>
      </c>
      <c r="P17" s="124"/>
      <c r="Q17" s="228" t="s">
        <v>161</v>
      </c>
      <c r="R17" s="124"/>
      <c r="S17" s="228" t="s">
        <v>162</v>
      </c>
      <c r="T17" s="124"/>
      <c r="U17" s="228" t="s">
        <v>163</v>
      </c>
      <c r="V17" s="124"/>
      <c r="W17" s="228" t="s">
        <v>164</v>
      </c>
      <c r="X17" s="124"/>
      <c r="Y17" s="228" t="s">
        <v>165</v>
      </c>
      <c r="Z17" s="124"/>
      <c r="AA17" s="228" t="s">
        <v>166</v>
      </c>
      <c r="AB17" s="124"/>
      <c r="AC17" s="228" t="s">
        <v>167</v>
      </c>
      <c r="AD17" s="124"/>
      <c r="AE17" s="228" t="s">
        <v>168</v>
      </c>
      <c r="AF17" s="124"/>
      <c r="AG17" s="228" t="s">
        <v>169</v>
      </c>
      <c r="AH17" s="124"/>
      <c r="AI17" s="228" t="s">
        <v>170</v>
      </c>
      <c r="AJ17" s="124"/>
      <c r="AK17" s="228" t="s">
        <v>171</v>
      </c>
      <c r="AL17" s="124"/>
      <c r="AM17" s="228" t="s">
        <v>172</v>
      </c>
      <c r="AN17" s="124"/>
      <c r="AO17" s="228" t="s">
        <v>173</v>
      </c>
      <c r="AP17" s="124"/>
      <c r="AQ17" s="228" t="s">
        <v>174</v>
      </c>
      <c r="AR17" s="124"/>
      <c r="AS17" s="228" t="s">
        <v>175</v>
      </c>
      <c r="AT17" s="124"/>
      <c r="AU17" s="228" t="s">
        <v>176</v>
      </c>
      <c r="AV17" s="124"/>
      <c r="AW17" s="228" t="s">
        <v>177</v>
      </c>
      <c r="AX17" s="124"/>
      <c r="AY17" s="228" t="s">
        <v>178</v>
      </c>
      <c r="AZ17" s="124"/>
      <c r="BA17" s="228" t="s">
        <v>179</v>
      </c>
      <c r="BB17" s="124"/>
      <c r="BC17" s="228" t="s">
        <v>180</v>
      </c>
      <c r="BD17" s="124"/>
      <c r="BE17" s="228" t="s">
        <v>181</v>
      </c>
      <c r="BF17" s="124"/>
      <c r="BG17" s="228" t="s">
        <v>182</v>
      </c>
      <c r="BH17" s="124"/>
      <c r="BI17" s="228" t="s">
        <v>183</v>
      </c>
      <c r="BJ17" s="124"/>
      <c r="BK17" s="228" t="s">
        <v>184</v>
      </c>
      <c r="BL17" s="124"/>
      <c r="BM17" s="228" t="s">
        <v>185</v>
      </c>
      <c r="BN17" s="124"/>
      <c r="BO17" s="228" t="s">
        <v>186</v>
      </c>
      <c r="BP17" s="124"/>
      <c r="BQ17" s="228" t="s">
        <v>187</v>
      </c>
      <c r="BR17" s="124"/>
      <c r="BS17" s="228" t="s">
        <v>188</v>
      </c>
      <c r="BT17" s="124"/>
      <c r="BU17" s="228" t="s">
        <v>189</v>
      </c>
      <c r="BV17" s="124"/>
      <c r="BW17" s="228" t="s">
        <v>190</v>
      </c>
      <c r="BX17" s="124"/>
      <c r="BY17" s="228" t="s">
        <v>191</v>
      </c>
      <c r="BZ17" s="124"/>
      <c r="CA17" s="228" t="s">
        <v>192</v>
      </c>
      <c r="CB17" s="124"/>
      <c r="CC17" s="228" t="s">
        <v>193</v>
      </c>
      <c r="CD17" s="124"/>
      <c r="CE17" s="228" t="s">
        <v>194</v>
      </c>
      <c r="CF17" s="124"/>
      <c r="CG17" s="228" t="s">
        <v>195</v>
      </c>
      <c r="CH17" s="124"/>
      <c r="CI17" s="228" t="s">
        <v>196</v>
      </c>
      <c r="CJ17" s="124"/>
      <c r="CK17" s="228" t="s">
        <v>197</v>
      </c>
      <c r="CL17" s="124"/>
      <c r="CM17" s="228" t="s">
        <v>198</v>
      </c>
      <c r="CN17" s="124"/>
      <c r="CO17" s="228" t="s">
        <v>199</v>
      </c>
      <c r="CP17" s="124"/>
      <c r="CQ17" s="228" t="s">
        <v>200</v>
      </c>
      <c r="CR17" s="124"/>
      <c r="CS17" s="228" t="s">
        <v>201</v>
      </c>
      <c r="CT17" s="124"/>
      <c r="CU17" s="228" t="s">
        <v>202</v>
      </c>
      <c r="CV17" s="124"/>
      <c r="CW17" s="228" t="s">
        <v>203</v>
      </c>
      <c r="CX17" s="124"/>
      <c r="CY17" s="228" t="s">
        <v>204</v>
      </c>
      <c r="CZ17" s="124"/>
      <c r="DA17" s="228" t="s">
        <v>205</v>
      </c>
      <c r="DB17" s="124"/>
      <c r="DC17" s="228" t="s">
        <v>206</v>
      </c>
      <c r="DD17" s="124"/>
      <c r="DE17" s="228" t="s">
        <v>207</v>
      </c>
      <c r="DF17" s="124"/>
      <c r="DG17" s="228" t="s">
        <v>208</v>
      </c>
      <c r="DH17" s="124"/>
      <c r="DI17" s="228" t="s">
        <v>209</v>
      </c>
      <c r="DJ17" s="124"/>
      <c r="DK17" s="228" t="s">
        <v>210</v>
      </c>
      <c r="DL17" s="124"/>
      <c r="DM17" s="228" t="s">
        <v>211</v>
      </c>
      <c r="DN17" s="124"/>
      <c r="DO17" s="228" t="s">
        <v>212</v>
      </c>
      <c r="DP17" s="124"/>
      <c r="DQ17" s="228" t="s">
        <v>213</v>
      </c>
      <c r="DR17" s="124"/>
      <c r="DS17" s="228" t="s">
        <v>214</v>
      </c>
      <c r="DT17" s="124"/>
      <c r="DU17" s="228" t="s">
        <v>215</v>
      </c>
      <c r="DV17" s="124"/>
    </row>
    <row r="18" spans="2:129" ht="13.5" customHeight="1">
      <c r="B18" s="237" t="s">
        <v>9</v>
      </c>
      <c r="C18" s="238"/>
      <c r="D18" s="239"/>
      <c r="E18" s="190">
        <f ca="1">IF(SUMIF($E$9:$OK$9,E$16,$E10:$OK10)-7=0,1,0)</f>
        <v>0</v>
      </c>
      <c r="F18" s="189"/>
      <c r="G18" s="190">
        <f ca="1">IF(SUMIF($E$9:$OK$9,G$16,$E10:$OK10)-7=0,1,0)</f>
        <v>0</v>
      </c>
      <c r="H18" s="189"/>
      <c r="I18" s="190">
        <f t="shared" ref="I18" ca="1" si="46">IF(SUMIF($E$9:$OK$9,I$16,$E10:$OK10)-7=0,1,0)</f>
        <v>0</v>
      </c>
      <c r="J18" s="189"/>
      <c r="K18" s="190">
        <f t="shared" ref="K18" ca="1" si="47">IF(SUMIF($E$9:$OK$9,K$16,$E10:$OK10)-7=0,1,0)</f>
        <v>0</v>
      </c>
      <c r="L18" s="189"/>
      <c r="M18" s="190">
        <f t="shared" ref="M18" ca="1" si="48">IF(SUMIF($E$9:$OK$9,M$16,$E10:$OK10)-7=0,1,0)</f>
        <v>0</v>
      </c>
      <c r="N18" s="189"/>
      <c r="O18" s="190">
        <f t="shared" ref="O18" ca="1" si="49">IF(SUMIF($E$9:$OK$9,O$16,$E10:$OK10)-7=0,1,0)</f>
        <v>0</v>
      </c>
      <c r="P18" s="189"/>
      <c r="Q18" s="190">
        <f t="shared" ref="Q18" ca="1" si="50">IF(SUMIF($E$9:$OK$9,Q$16,$E10:$OK10)-7=0,1,0)</f>
        <v>0</v>
      </c>
      <c r="R18" s="189"/>
      <c r="S18" s="190">
        <f t="shared" ref="S18" ca="1" si="51">IF(SUMIF($E$9:$OK$9,S$16,$E10:$OK10)-7=0,1,0)</f>
        <v>0</v>
      </c>
      <c r="T18" s="189"/>
      <c r="U18" s="190">
        <f t="shared" ref="U18" ca="1" si="52">IF(SUMIF($E$9:$OK$9,U$16,$E10:$OK10)-7=0,1,0)</f>
        <v>0</v>
      </c>
      <c r="V18" s="189"/>
      <c r="W18" s="190">
        <f t="shared" ref="W18" ca="1" si="53">IF(SUMIF($E$9:$OK$9,W$16,$E10:$OK10)-7=0,1,0)</f>
        <v>0</v>
      </c>
      <c r="X18" s="189"/>
      <c r="Y18" s="190">
        <f t="shared" ref="Y18" ca="1" si="54">IF(SUMIF($E$9:$OK$9,Y$16,$E10:$OK10)-7=0,1,0)</f>
        <v>0</v>
      </c>
      <c r="Z18" s="189"/>
      <c r="AA18" s="190">
        <f t="shared" ref="AA18" ca="1" si="55">IF(SUMIF($E$9:$OK$9,AA$16,$E10:$OK10)-7=0,1,0)</f>
        <v>0</v>
      </c>
      <c r="AB18" s="189"/>
      <c r="AC18" s="190">
        <f t="shared" ref="AC18" ca="1" si="56">IF(SUMIF($E$9:$OK$9,AC$16,$E10:$OK10)-7=0,1,0)</f>
        <v>0</v>
      </c>
      <c r="AD18" s="189"/>
      <c r="AE18" s="190">
        <f t="shared" ref="AE18" ca="1" si="57">IF(SUMIF($E$9:$OK$9,AE$16,$E10:$OK10)-7=0,1,0)</f>
        <v>0</v>
      </c>
      <c r="AF18" s="189"/>
      <c r="AG18" s="190">
        <f t="shared" ref="AG18" ca="1" si="58">IF(SUMIF($E$9:$OK$9,AG$16,$E10:$OK10)-7=0,1,0)</f>
        <v>0</v>
      </c>
      <c r="AH18" s="189"/>
      <c r="AI18" s="190">
        <f t="shared" ref="AI18" ca="1" si="59">IF(SUMIF($E$9:$OK$9,AI$16,$E10:$OK10)-7=0,1,0)</f>
        <v>0</v>
      </c>
      <c r="AJ18" s="189"/>
      <c r="AK18" s="190">
        <f t="shared" ref="AK18" ca="1" si="60">IF(SUMIF($E$9:$OK$9,AK$16,$E10:$OK10)-7=0,1,0)</f>
        <v>0</v>
      </c>
      <c r="AL18" s="189"/>
      <c r="AM18" s="190">
        <f t="shared" ref="AM18" ca="1" si="61">IF(SUMIF($E$9:$OK$9,AM$16,$E10:$OK10)-7=0,1,0)</f>
        <v>0</v>
      </c>
      <c r="AN18" s="189"/>
      <c r="AO18" s="190">
        <f t="shared" ref="AO18" ca="1" si="62">IF(SUMIF($E$9:$OK$9,AO$16,$E10:$OK10)-7=0,1,0)</f>
        <v>0</v>
      </c>
      <c r="AP18" s="189"/>
      <c r="AQ18" s="190">
        <f t="shared" ref="AQ18" ca="1" si="63">IF(SUMIF($E$9:$OK$9,AQ$16,$E10:$OK10)-7=0,1,0)</f>
        <v>0</v>
      </c>
      <c r="AR18" s="189"/>
      <c r="AS18" s="190">
        <f t="shared" ref="AS18" ca="1" si="64">IF(SUMIF($E$9:$OK$9,AS$16,$E10:$OK10)-7=0,1,0)</f>
        <v>0</v>
      </c>
      <c r="AT18" s="189"/>
      <c r="AU18" s="190">
        <f t="shared" ref="AU18" ca="1" si="65">IF(SUMIF($E$9:$OK$9,AU$16,$E10:$OK10)-7=0,1,0)</f>
        <v>0</v>
      </c>
      <c r="AV18" s="189"/>
      <c r="AW18" s="190">
        <f t="shared" ref="AW18" ca="1" si="66">IF(SUMIF($E$9:$OK$9,AW$16,$E10:$OK10)-7=0,1,0)</f>
        <v>0</v>
      </c>
      <c r="AX18" s="189"/>
      <c r="AY18" s="190">
        <f t="shared" ref="AY18" ca="1" si="67">IF(SUMIF($E$9:$OK$9,AY$16,$E10:$OK10)-7=0,1,0)</f>
        <v>0</v>
      </c>
      <c r="AZ18" s="189"/>
      <c r="BA18" s="190">
        <f t="shared" ref="BA18" ca="1" si="68">IF(SUMIF($E$9:$OK$9,BA$16,$E10:$OK10)-7=0,1,0)</f>
        <v>0</v>
      </c>
      <c r="BB18" s="189"/>
      <c r="BC18" s="190">
        <f t="shared" ref="BC18" ca="1" si="69">IF(SUMIF($E$9:$OK$9,BC$16,$E10:$OK10)-7=0,1,0)</f>
        <v>0</v>
      </c>
      <c r="BD18" s="189"/>
      <c r="BE18" s="190">
        <f t="shared" ref="BE18" ca="1" si="70">IF(SUMIF($E$9:$OK$9,BE$16,$E10:$OK10)-7=0,1,0)</f>
        <v>0</v>
      </c>
      <c r="BF18" s="189"/>
      <c r="BG18" s="190">
        <f t="shared" ref="BG18" ca="1" si="71">IF(SUMIF($E$9:$OK$9,BG$16,$E10:$OK10)-7=0,1,0)</f>
        <v>0</v>
      </c>
      <c r="BH18" s="189"/>
      <c r="BI18" s="190">
        <f t="shared" ref="BI18" ca="1" si="72">IF(SUMIF($E$9:$OK$9,BI$16,$E10:$OK10)-7=0,1,0)</f>
        <v>0</v>
      </c>
      <c r="BJ18" s="189"/>
      <c r="BK18" s="190">
        <f t="shared" ref="BK18" ca="1" si="73">IF(SUMIF($E$9:$OK$9,BK$16,$E10:$OK10)-7=0,1,0)</f>
        <v>0</v>
      </c>
      <c r="BL18" s="189"/>
      <c r="BM18" s="190">
        <f t="shared" ref="BM18" ca="1" si="74">IF(SUMIF($E$9:$OK$9,BM$16,$E10:$OK10)-7=0,1,0)</f>
        <v>0</v>
      </c>
      <c r="BN18" s="189"/>
      <c r="BO18" s="190">
        <f t="shared" ref="BO18" ca="1" si="75">IF(SUMIF($E$9:$OK$9,BO$16,$E10:$OK10)-7=0,1,0)</f>
        <v>0</v>
      </c>
      <c r="BP18" s="189"/>
      <c r="BQ18" s="190">
        <f t="shared" ref="BQ18" ca="1" si="76">IF(SUMIF($E$9:$OK$9,BQ$16,$E10:$OK10)-7=0,1,0)</f>
        <v>0</v>
      </c>
      <c r="BR18" s="189"/>
      <c r="BS18" s="190">
        <f t="shared" ref="BS18" ca="1" si="77">IF(SUMIF($E$9:$OK$9,BS$16,$E10:$OK10)-7=0,1,0)</f>
        <v>0</v>
      </c>
      <c r="BT18" s="189"/>
      <c r="BU18" s="190">
        <f t="shared" ref="BU18" ca="1" si="78">IF(SUMIF($E$9:$OK$9,BU$16,$E10:$OK10)-7=0,1,0)</f>
        <v>0</v>
      </c>
      <c r="BV18" s="189"/>
      <c r="BW18" s="190">
        <f t="shared" ref="BW18" ca="1" si="79">IF(SUMIF($E$9:$OK$9,BW$16,$E10:$OK10)-7=0,1,0)</f>
        <v>0</v>
      </c>
      <c r="BX18" s="189"/>
      <c r="BY18" s="190">
        <f t="shared" ref="BY18" ca="1" si="80">IF(SUMIF($E$9:$OK$9,BY$16,$E10:$OK10)-7=0,1,0)</f>
        <v>0</v>
      </c>
      <c r="BZ18" s="189"/>
      <c r="CA18" s="190">
        <f t="shared" ref="CA18" ca="1" si="81">IF(SUMIF($E$9:$OK$9,CA$16,$E10:$OK10)-7=0,1,0)</f>
        <v>0</v>
      </c>
      <c r="CB18" s="189"/>
      <c r="CC18" s="190">
        <f t="shared" ref="CC18" ca="1" si="82">IF(SUMIF($E$9:$OK$9,CC$16,$E10:$OK10)-7=0,1,0)</f>
        <v>0</v>
      </c>
      <c r="CD18" s="189"/>
      <c r="CE18" s="190">
        <f t="shared" ref="CE18" ca="1" si="83">IF(SUMIF($E$9:$OK$9,CE$16,$E10:$OK10)-7=0,1,0)</f>
        <v>0</v>
      </c>
      <c r="CF18" s="189"/>
      <c r="CG18" s="190">
        <f t="shared" ref="CG18" ca="1" si="84">IF(SUMIF($E$9:$OK$9,CG$16,$E10:$OK10)-7=0,1,0)</f>
        <v>0</v>
      </c>
      <c r="CH18" s="189"/>
      <c r="CI18" s="190">
        <f t="shared" ref="CI18" ca="1" si="85">IF(SUMIF($E$9:$OK$9,CI$16,$E10:$OK10)-7=0,1,0)</f>
        <v>0</v>
      </c>
      <c r="CJ18" s="189"/>
      <c r="CK18" s="190">
        <f t="shared" ref="CK18" ca="1" si="86">IF(SUMIF($E$9:$OK$9,CK$16,$E10:$OK10)-7=0,1,0)</f>
        <v>0</v>
      </c>
      <c r="CL18" s="189"/>
      <c r="CM18" s="190">
        <f t="shared" ref="CM18" ca="1" si="87">IF(SUMIF($E$9:$OK$9,CM$16,$E10:$OK10)-7=0,1,0)</f>
        <v>0</v>
      </c>
      <c r="CN18" s="189"/>
      <c r="CO18" s="190">
        <f t="shared" ref="CO18" ca="1" si="88">IF(SUMIF($E$9:$OK$9,CO$16,$E10:$OK10)-7=0,1,0)</f>
        <v>0</v>
      </c>
      <c r="CP18" s="189"/>
      <c r="CQ18" s="190">
        <f t="shared" ref="CQ18" ca="1" si="89">IF(SUMIF($E$9:$OK$9,CQ$16,$E10:$OK10)-7=0,1,0)</f>
        <v>0</v>
      </c>
      <c r="CR18" s="189"/>
      <c r="CS18" s="190">
        <f t="shared" ref="CS18" ca="1" si="90">IF(SUMIF($E$9:$OK$9,CS$16,$E10:$OK10)-7=0,1,0)</f>
        <v>0</v>
      </c>
      <c r="CT18" s="189"/>
      <c r="CU18" s="190">
        <f t="shared" ref="CU18" ca="1" si="91">IF(SUMIF($E$9:$OK$9,CU$16,$E10:$OK10)-7=0,1,0)</f>
        <v>0</v>
      </c>
      <c r="CV18" s="189"/>
      <c r="CW18" s="190">
        <f t="shared" ref="CW18" ca="1" si="92">IF(SUMIF($E$9:$OK$9,CW$16,$E10:$OK10)-7=0,1,0)</f>
        <v>0</v>
      </c>
      <c r="CX18" s="189"/>
      <c r="CY18" s="190">
        <f t="shared" ref="CY18" ca="1" si="93">IF(SUMIF($E$9:$OK$9,CY$16,$E10:$OK10)-7=0,1,0)</f>
        <v>0</v>
      </c>
      <c r="CZ18" s="189"/>
      <c r="DA18" s="190">
        <f t="shared" ref="DA18" ca="1" si="94">IF(SUMIF($E$9:$OK$9,DA$16,$E10:$OK10)-7=0,1,0)</f>
        <v>0</v>
      </c>
      <c r="DB18" s="189"/>
      <c r="DC18" s="190">
        <f t="shared" ref="DC18" ca="1" si="95">IF(SUMIF($E$9:$OK$9,DC$16,$E10:$OK10)-7=0,1,0)</f>
        <v>0</v>
      </c>
      <c r="DD18" s="189"/>
      <c r="DE18" s="190">
        <f t="shared" ref="DE18" ca="1" si="96">IF(SUMIF($E$9:$OK$9,DE$16,$E10:$OK10)-7=0,1,0)</f>
        <v>0</v>
      </c>
      <c r="DF18" s="189"/>
      <c r="DG18" s="190">
        <f t="shared" ref="DG18" ca="1" si="97">IF(SUMIF($E$9:$OK$9,DG$16,$E10:$OK10)-7=0,1,0)</f>
        <v>0</v>
      </c>
      <c r="DH18" s="189"/>
      <c r="DI18" s="190">
        <f t="shared" ref="DI18" ca="1" si="98">IF(SUMIF($E$9:$OK$9,DI$16,$E10:$OK10)-7=0,1,0)</f>
        <v>0</v>
      </c>
      <c r="DJ18" s="189"/>
      <c r="DK18" s="190">
        <f t="shared" ref="DK18" ca="1" si="99">IF(SUMIF($E$9:$OK$9,DK$16,$E10:$OK10)-7=0,1,0)</f>
        <v>0</v>
      </c>
      <c r="DL18" s="189"/>
      <c r="DM18" s="190">
        <f t="shared" ref="DM18" ca="1" si="100">IF(SUMIF($E$9:$OK$9,DM$16,$E10:$OK10)-7=0,1,0)</f>
        <v>0</v>
      </c>
      <c r="DN18" s="189"/>
      <c r="DO18" s="190">
        <f t="shared" ref="DO18" ca="1" si="101">IF(SUMIF($E$9:$OK$9,DO$16,$E10:$OK10)-7=0,1,0)</f>
        <v>0</v>
      </c>
      <c r="DP18" s="189"/>
      <c r="DQ18" s="190">
        <f t="shared" ref="DQ18" ca="1" si="102">IF(SUMIF($E$9:$OK$9,DQ$16,$E10:$OK10)-7=0,1,0)</f>
        <v>0</v>
      </c>
      <c r="DR18" s="189"/>
      <c r="DS18" s="190">
        <f t="shared" ref="DS18" ca="1" si="103">IF(SUMIF($E$9:$OK$9,DS$16,$E10:$OK10)-7=0,1,0)</f>
        <v>0</v>
      </c>
      <c r="DT18" s="189"/>
      <c r="DU18" s="190">
        <f t="shared" ref="DU18" ca="1" si="104">IF(SUMIF($E$9:$OK$9,DU$16,$E10:$OK10)-7=0,1,0)</f>
        <v>0</v>
      </c>
      <c r="DV18" s="189"/>
      <c r="DW18" t="s">
        <v>229</v>
      </c>
      <c r="DX18">
        <f ca="1">SUM(E18:DV18)</f>
        <v>0</v>
      </c>
      <c r="DY18" s="39" t="s">
        <v>230</v>
      </c>
    </row>
    <row r="19" spans="2:129" ht="13.5" customHeight="1">
      <c r="B19" s="195" t="s">
        <v>10</v>
      </c>
      <c r="C19" s="135"/>
      <c r="D19" s="196"/>
      <c r="E19" s="125">
        <f ca="1">IF(SUMIF($E$9:$OK$9,E$16,$E11:$OK11)-7=0,1,0)</f>
        <v>0</v>
      </c>
      <c r="F19" s="123"/>
      <c r="G19" s="125">
        <f ca="1">IF(SUMIF($E$9:$OK$9,G$16,$E11:$OK11)-7=0,1,0)</f>
        <v>0</v>
      </c>
      <c r="H19" s="123"/>
      <c r="I19" s="125">
        <f t="shared" ref="I19" ca="1" si="105">IF(SUMIF($E$9:$OK$9,I$16,$E11:$OK11)-7=0,1,0)</f>
        <v>0</v>
      </c>
      <c r="J19" s="123"/>
      <c r="K19" s="125">
        <f t="shared" ref="K19" ca="1" si="106">IF(SUMIF($E$9:$OK$9,K$16,$E11:$OK11)-7=0,1,0)</f>
        <v>0</v>
      </c>
      <c r="L19" s="123"/>
      <c r="M19" s="125">
        <f t="shared" ref="M19" ca="1" si="107">IF(SUMIF($E$9:$OK$9,M$16,$E11:$OK11)-7=0,1,0)</f>
        <v>0</v>
      </c>
      <c r="N19" s="123"/>
      <c r="O19" s="125">
        <f t="shared" ref="O19" ca="1" si="108">IF(SUMIF($E$9:$OK$9,O$16,$E11:$OK11)-7=0,1,0)</f>
        <v>0</v>
      </c>
      <c r="P19" s="123"/>
      <c r="Q19" s="125">
        <f t="shared" ref="Q19" ca="1" si="109">IF(SUMIF($E$9:$OK$9,Q$16,$E11:$OK11)-7=0,1,0)</f>
        <v>0</v>
      </c>
      <c r="R19" s="123"/>
      <c r="S19" s="125">
        <f t="shared" ref="S19" ca="1" si="110">IF(SUMIF($E$9:$OK$9,S$16,$E11:$OK11)-7=0,1,0)</f>
        <v>0</v>
      </c>
      <c r="T19" s="123"/>
      <c r="U19" s="125">
        <f t="shared" ref="U19" ca="1" si="111">IF(SUMIF($E$9:$OK$9,U$16,$E11:$OK11)-7=0,1,0)</f>
        <v>0</v>
      </c>
      <c r="V19" s="123"/>
      <c r="W19" s="125">
        <f t="shared" ref="W19" ca="1" si="112">IF(SUMIF($E$9:$OK$9,W$16,$E11:$OK11)-7=0,1,0)</f>
        <v>0</v>
      </c>
      <c r="X19" s="123"/>
      <c r="Y19" s="125">
        <f t="shared" ref="Y19" ca="1" si="113">IF(SUMIF($E$9:$OK$9,Y$16,$E11:$OK11)-7=0,1,0)</f>
        <v>0</v>
      </c>
      <c r="Z19" s="123"/>
      <c r="AA19" s="125">
        <f t="shared" ref="AA19" ca="1" si="114">IF(SUMIF($E$9:$OK$9,AA$16,$E11:$OK11)-7=0,1,0)</f>
        <v>0</v>
      </c>
      <c r="AB19" s="123"/>
      <c r="AC19" s="125">
        <f t="shared" ref="AC19" ca="1" si="115">IF(SUMIF($E$9:$OK$9,AC$16,$E11:$OK11)-7=0,1,0)</f>
        <v>0</v>
      </c>
      <c r="AD19" s="123"/>
      <c r="AE19" s="125">
        <f t="shared" ref="AE19" ca="1" si="116">IF(SUMIF($E$9:$OK$9,AE$16,$E11:$OK11)-7=0,1,0)</f>
        <v>0</v>
      </c>
      <c r="AF19" s="123"/>
      <c r="AG19" s="125">
        <f t="shared" ref="AG19" ca="1" si="117">IF(SUMIF($E$9:$OK$9,AG$16,$E11:$OK11)-7=0,1,0)</f>
        <v>0</v>
      </c>
      <c r="AH19" s="123"/>
      <c r="AI19" s="125">
        <f t="shared" ref="AI19" ca="1" si="118">IF(SUMIF($E$9:$OK$9,AI$16,$E11:$OK11)-7=0,1,0)</f>
        <v>0</v>
      </c>
      <c r="AJ19" s="123"/>
      <c r="AK19" s="125">
        <f t="shared" ref="AK19" ca="1" si="119">IF(SUMIF($E$9:$OK$9,AK$16,$E11:$OK11)-7=0,1,0)</f>
        <v>0</v>
      </c>
      <c r="AL19" s="123"/>
      <c r="AM19" s="125">
        <f t="shared" ref="AM19" ca="1" si="120">IF(SUMIF($E$9:$OK$9,AM$16,$E11:$OK11)-7=0,1,0)</f>
        <v>0</v>
      </c>
      <c r="AN19" s="123"/>
      <c r="AO19" s="125">
        <f t="shared" ref="AO19" ca="1" si="121">IF(SUMIF($E$9:$OK$9,AO$16,$E11:$OK11)-7=0,1,0)</f>
        <v>0</v>
      </c>
      <c r="AP19" s="123"/>
      <c r="AQ19" s="125">
        <f t="shared" ref="AQ19" ca="1" si="122">IF(SUMIF($E$9:$OK$9,AQ$16,$E11:$OK11)-7=0,1,0)</f>
        <v>0</v>
      </c>
      <c r="AR19" s="123"/>
      <c r="AS19" s="125">
        <f t="shared" ref="AS19" ca="1" si="123">IF(SUMIF($E$9:$OK$9,AS$16,$E11:$OK11)-7=0,1,0)</f>
        <v>0</v>
      </c>
      <c r="AT19" s="123"/>
      <c r="AU19" s="125">
        <f t="shared" ref="AU19" ca="1" si="124">IF(SUMIF($E$9:$OK$9,AU$16,$E11:$OK11)-7=0,1,0)</f>
        <v>0</v>
      </c>
      <c r="AV19" s="123"/>
      <c r="AW19" s="125">
        <f t="shared" ref="AW19" ca="1" si="125">IF(SUMIF($E$9:$OK$9,AW$16,$E11:$OK11)-7=0,1,0)</f>
        <v>0</v>
      </c>
      <c r="AX19" s="123"/>
      <c r="AY19" s="125">
        <f t="shared" ref="AY19" ca="1" si="126">IF(SUMIF($E$9:$OK$9,AY$16,$E11:$OK11)-7=0,1,0)</f>
        <v>0</v>
      </c>
      <c r="AZ19" s="123"/>
      <c r="BA19" s="125">
        <f t="shared" ref="BA19" ca="1" si="127">IF(SUMIF($E$9:$OK$9,BA$16,$E11:$OK11)-7=0,1,0)</f>
        <v>0</v>
      </c>
      <c r="BB19" s="123"/>
      <c r="BC19" s="125">
        <f t="shared" ref="BC19" ca="1" si="128">IF(SUMIF($E$9:$OK$9,BC$16,$E11:$OK11)-7=0,1,0)</f>
        <v>0</v>
      </c>
      <c r="BD19" s="123"/>
      <c r="BE19" s="125">
        <f t="shared" ref="BE19" ca="1" si="129">IF(SUMIF($E$9:$OK$9,BE$16,$E11:$OK11)-7=0,1,0)</f>
        <v>0</v>
      </c>
      <c r="BF19" s="123"/>
      <c r="BG19" s="125">
        <f t="shared" ref="BG19" ca="1" si="130">IF(SUMIF($E$9:$OK$9,BG$16,$E11:$OK11)-7=0,1,0)</f>
        <v>0</v>
      </c>
      <c r="BH19" s="123"/>
      <c r="BI19" s="125">
        <f t="shared" ref="BI19" ca="1" si="131">IF(SUMIF($E$9:$OK$9,BI$16,$E11:$OK11)-7=0,1,0)</f>
        <v>0</v>
      </c>
      <c r="BJ19" s="123"/>
      <c r="BK19" s="125">
        <f t="shared" ref="BK19" ca="1" si="132">IF(SUMIF($E$9:$OK$9,BK$16,$E11:$OK11)-7=0,1,0)</f>
        <v>0</v>
      </c>
      <c r="BL19" s="123"/>
      <c r="BM19" s="125">
        <f t="shared" ref="BM19" ca="1" si="133">IF(SUMIF($E$9:$OK$9,BM$16,$E11:$OK11)-7=0,1,0)</f>
        <v>0</v>
      </c>
      <c r="BN19" s="123"/>
      <c r="BO19" s="125">
        <f t="shared" ref="BO19" ca="1" si="134">IF(SUMIF($E$9:$OK$9,BO$16,$E11:$OK11)-7=0,1,0)</f>
        <v>0</v>
      </c>
      <c r="BP19" s="123"/>
      <c r="BQ19" s="125">
        <f t="shared" ref="BQ19" ca="1" si="135">IF(SUMIF($E$9:$OK$9,BQ$16,$E11:$OK11)-7=0,1,0)</f>
        <v>0</v>
      </c>
      <c r="BR19" s="123"/>
      <c r="BS19" s="125">
        <f t="shared" ref="BS19" ca="1" si="136">IF(SUMIF($E$9:$OK$9,BS$16,$E11:$OK11)-7=0,1,0)</f>
        <v>0</v>
      </c>
      <c r="BT19" s="123"/>
      <c r="BU19" s="125">
        <f t="shared" ref="BU19" ca="1" si="137">IF(SUMIF($E$9:$OK$9,BU$16,$E11:$OK11)-7=0,1,0)</f>
        <v>0</v>
      </c>
      <c r="BV19" s="123"/>
      <c r="BW19" s="125">
        <f t="shared" ref="BW19" ca="1" si="138">IF(SUMIF($E$9:$OK$9,BW$16,$E11:$OK11)-7=0,1,0)</f>
        <v>0</v>
      </c>
      <c r="BX19" s="123"/>
      <c r="BY19" s="125">
        <f t="shared" ref="BY19" ca="1" si="139">IF(SUMIF($E$9:$OK$9,BY$16,$E11:$OK11)-7=0,1,0)</f>
        <v>0</v>
      </c>
      <c r="BZ19" s="123"/>
      <c r="CA19" s="125">
        <f t="shared" ref="CA19" ca="1" si="140">IF(SUMIF($E$9:$OK$9,CA$16,$E11:$OK11)-7=0,1,0)</f>
        <v>0</v>
      </c>
      <c r="CB19" s="123"/>
      <c r="CC19" s="125">
        <f t="shared" ref="CC19" ca="1" si="141">IF(SUMIF($E$9:$OK$9,CC$16,$E11:$OK11)-7=0,1,0)</f>
        <v>0</v>
      </c>
      <c r="CD19" s="123"/>
      <c r="CE19" s="125">
        <f t="shared" ref="CE19" ca="1" si="142">IF(SUMIF($E$9:$OK$9,CE$16,$E11:$OK11)-7=0,1,0)</f>
        <v>0</v>
      </c>
      <c r="CF19" s="123"/>
      <c r="CG19" s="125">
        <f t="shared" ref="CG19" ca="1" si="143">IF(SUMIF($E$9:$OK$9,CG$16,$E11:$OK11)-7=0,1,0)</f>
        <v>0</v>
      </c>
      <c r="CH19" s="123"/>
      <c r="CI19" s="125">
        <f t="shared" ref="CI19" ca="1" si="144">IF(SUMIF($E$9:$OK$9,CI$16,$E11:$OK11)-7=0,1,0)</f>
        <v>0</v>
      </c>
      <c r="CJ19" s="123"/>
      <c r="CK19" s="125">
        <f t="shared" ref="CK19" ca="1" si="145">IF(SUMIF($E$9:$OK$9,CK$16,$E11:$OK11)-7=0,1,0)</f>
        <v>0</v>
      </c>
      <c r="CL19" s="123"/>
      <c r="CM19" s="125">
        <f t="shared" ref="CM19" ca="1" si="146">IF(SUMIF($E$9:$OK$9,CM$16,$E11:$OK11)-7=0,1,0)</f>
        <v>0</v>
      </c>
      <c r="CN19" s="123"/>
      <c r="CO19" s="125">
        <f t="shared" ref="CO19" ca="1" si="147">IF(SUMIF($E$9:$OK$9,CO$16,$E11:$OK11)-7=0,1,0)</f>
        <v>0</v>
      </c>
      <c r="CP19" s="123"/>
      <c r="CQ19" s="125">
        <f t="shared" ref="CQ19" ca="1" si="148">IF(SUMIF($E$9:$OK$9,CQ$16,$E11:$OK11)-7=0,1,0)</f>
        <v>0</v>
      </c>
      <c r="CR19" s="123"/>
      <c r="CS19" s="125">
        <f t="shared" ref="CS19" ca="1" si="149">IF(SUMIF($E$9:$OK$9,CS$16,$E11:$OK11)-7=0,1,0)</f>
        <v>0</v>
      </c>
      <c r="CT19" s="123"/>
      <c r="CU19" s="125">
        <f t="shared" ref="CU19" ca="1" si="150">IF(SUMIF($E$9:$OK$9,CU$16,$E11:$OK11)-7=0,1,0)</f>
        <v>0</v>
      </c>
      <c r="CV19" s="123"/>
      <c r="CW19" s="125">
        <f t="shared" ref="CW19" ca="1" si="151">IF(SUMIF($E$9:$OK$9,CW$16,$E11:$OK11)-7=0,1,0)</f>
        <v>0</v>
      </c>
      <c r="CX19" s="123"/>
      <c r="CY19" s="125">
        <f t="shared" ref="CY19" ca="1" si="152">IF(SUMIF($E$9:$OK$9,CY$16,$E11:$OK11)-7=0,1,0)</f>
        <v>0</v>
      </c>
      <c r="CZ19" s="123"/>
      <c r="DA19" s="125">
        <f t="shared" ref="DA19" ca="1" si="153">IF(SUMIF($E$9:$OK$9,DA$16,$E11:$OK11)-7=0,1,0)</f>
        <v>0</v>
      </c>
      <c r="DB19" s="123"/>
      <c r="DC19" s="125">
        <f t="shared" ref="DC19" ca="1" si="154">IF(SUMIF($E$9:$OK$9,DC$16,$E11:$OK11)-7=0,1,0)</f>
        <v>0</v>
      </c>
      <c r="DD19" s="123"/>
      <c r="DE19" s="125">
        <f t="shared" ref="DE19" ca="1" si="155">IF(SUMIF($E$9:$OK$9,DE$16,$E11:$OK11)-7=0,1,0)</f>
        <v>0</v>
      </c>
      <c r="DF19" s="123"/>
      <c r="DG19" s="125">
        <f t="shared" ref="DG19" ca="1" si="156">IF(SUMIF($E$9:$OK$9,DG$16,$E11:$OK11)-7=0,1,0)</f>
        <v>0</v>
      </c>
      <c r="DH19" s="123"/>
      <c r="DI19" s="125">
        <f t="shared" ref="DI19" ca="1" si="157">IF(SUMIF($E$9:$OK$9,DI$16,$E11:$OK11)-7=0,1,0)</f>
        <v>0</v>
      </c>
      <c r="DJ19" s="123"/>
      <c r="DK19" s="125">
        <f t="shared" ref="DK19" ca="1" si="158">IF(SUMIF($E$9:$OK$9,DK$16,$E11:$OK11)-7=0,1,0)</f>
        <v>0</v>
      </c>
      <c r="DL19" s="123"/>
      <c r="DM19" s="125">
        <f t="shared" ref="DM19" ca="1" si="159">IF(SUMIF($E$9:$OK$9,DM$16,$E11:$OK11)-7=0,1,0)</f>
        <v>0</v>
      </c>
      <c r="DN19" s="123"/>
      <c r="DO19" s="125">
        <f t="shared" ref="DO19" ca="1" si="160">IF(SUMIF($E$9:$OK$9,DO$16,$E11:$OK11)-7=0,1,0)</f>
        <v>0</v>
      </c>
      <c r="DP19" s="123"/>
      <c r="DQ19" s="125">
        <f t="shared" ref="DQ19" ca="1" si="161">IF(SUMIF($E$9:$OK$9,DQ$16,$E11:$OK11)-7=0,1,0)</f>
        <v>0</v>
      </c>
      <c r="DR19" s="123"/>
      <c r="DS19" s="125">
        <f t="shared" ref="DS19" ca="1" si="162">IF(SUMIF($E$9:$OK$9,DS$16,$E11:$OK11)-7=0,1,0)</f>
        <v>0</v>
      </c>
      <c r="DT19" s="123"/>
      <c r="DU19" s="125">
        <f t="shared" ref="DU19" ca="1" si="163">IF(SUMIF($E$9:$OK$9,DU$16,$E11:$OK11)-7=0,1,0)</f>
        <v>0</v>
      </c>
      <c r="DV19" s="123"/>
      <c r="DW19" t="s">
        <v>229</v>
      </c>
      <c r="DX19">
        <f ca="1">SUM(E19:DV19)</f>
        <v>0</v>
      </c>
      <c r="DY19" s="39" t="s">
        <v>230</v>
      </c>
    </row>
    <row r="20" spans="2:129" ht="13.5" customHeight="1" thickBot="1">
      <c r="B20" s="197" t="s">
        <v>216</v>
      </c>
      <c r="C20" s="198"/>
      <c r="D20" s="199"/>
      <c r="E20" s="228"/>
      <c r="F20" s="124"/>
      <c r="G20" s="228"/>
      <c r="H20" s="124"/>
      <c r="I20" s="228"/>
      <c r="J20" s="124"/>
      <c r="K20" s="228"/>
      <c r="L20" s="124"/>
      <c r="M20" s="228"/>
      <c r="N20" s="124"/>
      <c r="O20" s="228"/>
      <c r="P20" s="124"/>
      <c r="Q20" s="228"/>
      <c r="R20" s="124"/>
      <c r="S20" s="228"/>
      <c r="T20" s="124"/>
      <c r="U20" s="228"/>
      <c r="V20" s="124"/>
      <c r="W20" s="228"/>
      <c r="X20" s="124"/>
      <c r="Y20" s="228"/>
      <c r="Z20" s="124"/>
      <c r="AA20" s="228"/>
      <c r="AB20" s="124"/>
      <c r="AC20" s="228"/>
      <c r="AD20" s="124"/>
      <c r="AE20" s="228"/>
      <c r="AF20" s="124"/>
      <c r="AG20" s="228"/>
      <c r="AH20" s="124"/>
      <c r="AI20" s="228"/>
      <c r="AJ20" s="124"/>
      <c r="AK20" s="228"/>
      <c r="AL20" s="124"/>
      <c r="AM20" s="228"/>
      <c r="AN20" s="124"/>
      <c r="AO20" s="228"/>
      <c r="AP20" s="124"/>
      <c r="AQ20" s="228"/>
      <c r="AR20" s="124"/>
      <c r="AS20" s="228"/>
      <c r="AT20" s="124"/>
      <c r="AU20" s="228"/>
      <c r="AV20" s="124"/>
      <c r="AW20" s="228"/>
      <c r="AX20" s="124"/>
      <c r="AY20" s="228"/>
      <c r="AZ20" s="124"/>
      <c r="BA20" s="228"/>
      <c r="BB20" s="124"/>
      <c r="BC20" s="228"/>
      <c r="BD20" s="124"/>
      <c r="BE20" s="228"/>
      <c r="BF20" s="124"/>
      <c r="BG20" s="228"/>
      <c r="BH20" s="124"/>
      <c r="BI20" s="228"/>
      <c r="BJ20" s="124"/>
      <c r="BK20" s="228"/>
      <c r="BL20" s="124"/>
      <c r="BM20" s="228"/>
      <c r="BN20" s="124"/>
      <c r="BO20" s="228"/>
      <c r="BP20" s="124"/>
      <c r="BQ20" s="228"/>
      <c r="BR20" s="124"/>
      <c r="BS20" s="228"/>
      <c r="BT20" s="124"/>
      <c r="BU20" s="228"/>
      <c r="BV20" s="124"/>
      <c r="BW20" s="228"/>
      <c r="BX20" s="124"/>
      <c r="BY20" s="228"/>
      <c r="BZ20" s="124"/>
      <c r="CA20" s="228"/>
      <c r="CB20" s="124"/>
      <c r="CC20" s="228"/>
      <c r="CD20" s="124"/>
      <c r="CE20" s="228"/>
      <c r="CF20" s="124"/>
      <c r="CG20" s="228"/>
      <c r="CH20" s="124"/>
      <c r="CI20" s="228"/>
      <c r="CJ20" s="124"/>
      <c r="CK20" s="228"/>
      <c r="CL20" s="124"/>
      <c r="CM20" s="228"/>
      <c r="CN20" s="124"/>
      <c r="CO20" s="228"/>
      <c r="CP20" s="124"/>
      <c r="CQ20" s="228"/>
      <c r="CR20" s="124"/>
      <c r="CS20" s="228"/>
      <c r="CT20" s="124"/>
      <c r="CU20" s="228"/>
      <c r="CV20" s="124"/>
      <c r="CW20" s="228"/>
      <c r="CX20" s="124"/>
      <c r="CY20" s="228"/>
      <c r="CZ20" s="124"/>
      <c r="DA20" s="228"/>
      <c r="DB20" s="124"/>
      <c r="DC20" s="228"/>
      <c r="DD20" s="124"/>
      <c r="DE20" s="228"/>
      <c r="DF20" s="124"/>
      <c r="DG20" s="228"/>
      <c r="DH20" s="124"/>
      <c r="DI20" s="228"/>
      <c r="DJ20" s="124"/>
      <c r="DK20" s="228"/>
      <c r="DL20" s="124"/>
      <c r="DM20" s="228"/>
      <c r="DN20" s="124"/>
      <c r="DO20" s="228"/>
      <c r="DP20" s="124"/>
      <c r="DQ20" s="228"/>
      <c r="DR20" s="124"/>
      <c r="DS20" s="228"/>
      <c r="DT20" s="124"/>
      <c r="DU20" s="228"/>
      <c r="DV20" s="124"/>
    </row>
    <row r="21" spans="2:129" ht="13.5" customHeight="1">
      <c r="B21" s="237" t="s">
        <v>9</v>
      </c>
      <c r="C21" s="238"/>
      <c r="D21" s="239"/>
      <c r="E21" s="125">
        <f ca="1">COUNTIF($E$13:$OK$13,"土■1■土")+COUNTIF($E$13:$OK$13,"土休1休土")+COUNTIF($E$13:$OK$13,"日■1■日")+COUNTIF($E$13:$OK$13,"日休1休日")</f>
        <v>0</v>
      </c>
      <c r="F21" s="123"/>
      <c r="G21" s="125">
        <f ca="1">COUNTIF($E$13:$OK$13,"土■2■土")+COUNTIF($E$13:$OK$13,"土休2休土")+COUNTIF($E$13:$OK$13,"日■2■日")+COUNTIF($E$13:$OK$13,"日休2休日")</f>
        <v>0</v>
      </c>
      <c r="H21" s="123"/>
      <c r="I21" s="125">
        <f ca="1">COUNTIF($E$13:$OK$13,"土■3■土")+COUNTIF($E$13:$OK$13,"土休3休土")+COUNTIF($E$13:$OK$13,"日■3■日")+COUNTIF($E$13:$OK$13,"日休3休日")</f>
        <v>0</v>
      </c>
      <c r="J21" s="123"/>
      <c r="K21" s="125">
        <f ca="1">COUNTIF($E$13:$OK$13,"土■4■土")+COUNTIF($E$13:$OK$13,"土休4休土")+COUNTIF($E$13:$OK$13,"日■4■日")+COUNTIF($E$13:$OK$13,"日休4休日")</f>
        <v>0</v>
      </c>
      <c r="L21" s="123"/>
      <c r="M21" s="125">
        <f ca="1">COUNTIF($E$13:$OK$13,"土■5■土")+COUNTIF($E$13:$OK$13,"土休5休土")+COUNTIF($E$13:$OK$13,"日■5■日")+COUNTIF($E$13:$OK$13,"日休5休日")</f>
        <v>0</v>
      </c>
      <c r="N21" s="123"/>
      <c r="O21" s="125">
        <f ca="1">COUNTIF($E$13:$OK$13,"土■6■土")+COUNTIF($E$13:$OK$13,"土休6休土")+COUNTIF($E$13:$OK$13,"日■6■日")+COUNTIF($E$13:$OK$13,"日休6休日")</f>
        <v>0</v>
      </c>
      <c r="P21" s="123"/>
      <c r="Q21" s="125">
        <f ca="1">COUNTIF($E$13:$OK$13,"土■7■土")+COUNTIF($E$13:$OK$13,"土休7休土")+COUNTIF($E$13:$OK$13,"日■7■日")+COUNTIF($E$13:$OK$13,"日休7休日")</f>
        <v>0</v>
      </c>
      <c r="R21" s="123"/>
      <c r="S21" s="125">
        <f ca="1">COUNTIF($E$13:$OK$13,"土■8■土")+COUNTIF($E$13:$OK$13,"土休8休土")+COUNTIF($E$13:$OK$13,"日■8■日")+COUNTIF($E$13:$OK$13,"日休8休日")</f>
        <v>0</v>
      </c>
      <c r="T21" s="123"/>
      <c r="U21" s="125">
        <f ca="1">COUNTIF($E$13:$OK$13,"土■9■土")+COUNTIF($E$13:$OK$13,"土休9休土")+COUNTIF($E$13:$OK$13,"日■9■日")+COUNTIF($E$13:$OK$13,"日休9休日")</f>
        <v>0</v>
      </c>
      <c r="V21" s="123"/>
      <c r="W21" s="125">
        <f ca="1">COUNTIF($E$13:$OK$13,"土■10■土")+COUNTIF($E$13:$OK$13,"土休10休土")+COUNTIF($E$13:$OK$13,"日■10■日")+COUNTIF($E$13:$OK$13,"日休10休日")</f>
        <v>0</v>
      </c>
      <c r="X21" s="123"/>
      <c r="Y21" s="125">
        <f ca="1">COUNTIF($E$13:$OK$13,"土■11■土")+COUNTIF($E$13:$OK$13,"土休11休土")+COUNTIF($E$13:$OK$13,"日■11■日")+COUNTIF($E$13:$OK$13,"日休11休日")</f>
        <v>0</v>
      </c>
      <c r="Z21" s="123"/>
      <c r="AA21" s="125">
        <f ca="1">COUNTIF($E$13:$OK$13,"土■12■土")+COUNTIF($E$13:$OK$13,"土休12休土")+COUNTIF($E$13:$OK$13,"日■12■日")+COUNTIF($E$13:$OK$13,"日休12休日")</f>
        <v>0</v>
      </c>
      <c r="AB21" s="123"/>
      <c r="AC21" s="125">
        <f ca="1">COUNTIF($E$13:$OK$13,"土■13■土")+COUNTIF($E$13:$OK$13,"土休13休土")+COUNTIF($E$13:$OK$13,"日■13■日")+COUNTIF($E$13:$OK$13,"日休13休日")</f>
        <v>0</v>
      </c>
      <c r="AD21" s="123"/>
      <c r="AE21" s="125">
        <f ca="1">COUNTIF($E$13:$OK$13,"土■14■土")+COUNTIF($E$13:$OK$13,"土休14休土")+COUNTIF($E$13:$OK$13,"日■14■日")+COUNTIF($E$13:$OK$13,"日休14休日")</f>
        <v>0</v>
      </c>
      <c r="AF21" s="123"/>
      <c r="AG21" s="125">
        <f ca="1">COUNTIF($E$13:$OK$13,"土■15■土")+COUNTIF($E$13:$OK$13,"土休15休土")+COUNTIF($E$13:$OK$13,"日■15■日")+COUNTIF($E$13:$OK$13,"日休15休日")</f>
        <v>0</v>
      </c>
      <c r="AH21" s="123"/>
      <c r="AI21" s="125">
        <f ca="1">COUNTIF($E$13:$OK$13,"土■16■土")+COUNTIF($E$13:$OK$13,"土休16休土")+COUNTIF($E$13:$OK$13,"日■16■日")+COUNTIF($E$13:$OK$13,"日休16休日")</f>
        <v>0</v>
      </c>
      <c r="AJ21" s="123"/>
      <c r="AK21" s="125">
        <f ca="1">COUNTIF($E$13:$OK$13,"土■17■土")+COUNTIF($E$13:$OK$13,"土休17休土")+COUNTIF($E$13:$OK$13,"日■17■日")+COUNTIF($E$13:$OK$13,"日休17休日")</f>
        <v>0</v>
      </c>
      <c r="AL21" s="123"/>
      <c r="AM21" s="125">
        <f ca="1">COUNTIF($E$13:$OK$13,"土■18■土")+COUNTIF($E$13:$OK$13,"土休18休土")+COUNTIF($E$13:$OK$13,"日■18■日")+COUNTIF($E$13:$OK$13,"日休18休日")</f>
        <v>0</v>
      </c>
      <c r="AN21" s="123"/>
      <c r="AO21" s="125">
        <f ca="1">COUNTIF($E$13:$OK$13,"土■19■土")+COUNTIF($E$13:$OK$13,"土休19休土")+COUNTIF($E$13:$OK$13,"日■19■日")+COUNTIF($E$13:$OK$13,"日休19休日")</f>
        <v>0</v>
      </c>
      <c r="AP21" s="123"/>
      <c r="AQ21" s="125">
        <f ca="1">COUNTIF($E$13:$OK$13,"土■20■土")+COUNTIF($E$13:$OK$13,"土休20休土")+COUNTIF($E$13:$OK$13,"日■20■日")+COUNTIF($E$13:$OK$13,"日休20休日")</f>
        <v>0</v>
      </c>
      <c r="AR21" s="123"/>
      <c r="AS21" s="125">
        <f ca="1">COUNTIF($E$13:$OK$13,"土■21■土")+COUNTIF($E$13:$OK$13,"土休21休土")+COUNTIF($E$13:$OK$13,"日■21■日")+COUNTIF($E$13:$OK$13,"日休21休日")</f>
        <v>0</v>
      </c>
      <c r="AT21" s="123"/>
      <c r="AU21" s="125">
        <f ca="1">COUNTIF($E$13:$OK$13,"土■22■土")+COUNTIF($E$13:$OK$13,"土休22休土")+COUNTIF($E$13:$OK$13,"日■22■日")+COUNTIF($E$13:$OK$13,"日休22休日")</f>
        <v>0</v>
      </c>
      <c r="AV21" s="123"/>
      <c r="AW21" s="125">
        <f ca="1">COUNTIF($E$13:$OK$13,"土■23■土")+COUNTIF($E$13:$OK$13,"土休23休土")+COUNTIF($E$13:$OK$13,"日■23■日")+COUNTIF($E$13:$OK$13,"日休23休日")</f>
        <v>0</v>
      </c>
      <c r="AX21" s="123"/>
      <c r="AY21" s="125">
        <f ca="1">COUNTIF($E$13:$OK$13,"土■24■土")+COUNTIF($E$13:$OK$13,"土休24休土")+COUNTIF($E$13:$OK$13,"日■24■日")+COUNTIF($E$13:$OK$13,"日休24休日")</f>
        <v>0</v>
      </c>
      <c r="AZ21" s="123"/>
      <c r="BA21" s="125">
        <f ca="1">COUNTIF($E$13:$OK$13,"土■25■土")+COUNTIF($E$13:$OK$13,"土休25休土")+COUNTIF($E$13:$OK$13,"日■25■日")+COUNTIF($E$13:$OK$13,"日休25休日")</f>
        <v>0</v>
      </c>
      <c r="BB21" s="123"/>
      <c r="BC21" s="125">
        <f ca="1">COUNTIF($E$13:$OK$13,"土■26■土")+COUNTIF($E$13:$OK$13,"土休26休土")+COUNTIF($E$13:$OK$13,"日■26■日")+COUNTIF($E$13:$OK$13,"日休26休日")</f>
        <v>0</v>
      </c>
      <c r="BD21" s="123"/>
      <c r="BE21" s="125">
        <f ca="1">COUNTIF($E$13:$OK$13,"土■27■土")+COUNTIF($E$13:$OK$13,"土休27休土")+COUNTIF($E$13:$OK$13,"日■27■日")+COUNTIF($E$13:$OK$13,"日休27休日")</f>
        <v>0</v>
      </c>
      <c r="BF21" s="123"/>
      <c r="BG21" s="125">
        <f ca="1">COUNTIF($E$13:$OK$13,"土■28■土")+COUNTIF($E$13:$OK$13,"土休28休土")+COUNTIF($E$13:$OK$13,"日■28■日")+COUNTIF($E$13:$OK$13,"日休28休日")</f>
        <v>0</v>
      </c>
      <c r="BH21" s="123"/>
      <c r="BI21" s="125">
        <f ca="1">COUNTIF($E$13:$OK$13,"土■29■土")+COUNTIF($E$13:$OK$13,"土休29休土")+COUNTIF($E$13:$OK$13,"日■29■日")+COUNTIF($E$13:$OK$13,"日休29休日")</f>
        <v>0</v>
      </c>
      <c r="BJ21" s="123"/>
      <c r="BK21" s="125">
        <f ca="1">COUNTIF($E$13:$OK$13,"土■30■土")+COUNTIF($E$13:$OK$13,"土休30休土")+COUNTIF($E$13:$OK$13,"日■30■日")+COUNTIF($E$13:$OK$13,"日休30休日")</f>
        <v>0</v>
      </c>
      <c r="BL21" s="123"/>
      <c r="BM21" s="125">
        <f ca="1">COUNTIF($E$13:$OK$13,"土■31■土")+COUNTIF($E$13:$OK$13,"土休31休土")+COUNTIF($E$13:$OK$13,"日■31■日")+COUNTIF($E$13:$OK$13,"日休31休日")</f>
        <v>0</v>
      </c>
      <c r="BN21" s="123"/>
      <c r="BO21" s="125">
        <f ca="1">COUNTIF($E$13:$OK$13,"土■32■土")+COUNTIF($E$13:$OK$13,"土休32休土")+COUNTIF($E$13:$OK$13,"日■32■日")+COUNTIF($E$13:$OK$13,"日休32休日")</f>
        <v>0</v>
      </c>
      <c r="BP21" s="123"/>
      <c r="BQ21" s="125">
        <f ca="1">COUNTIF($E$13:$OK$13,"土■33■土")+COUNTIF($E$13:$OK$13,"土休33休土")+COUNTIF($E$13:$OK$13,"日■33■日")+COUNTIF($E$13:$OK$13,"日休33休日")</f>
        <v>0</v>
      </c>
      <c r="BR21" s="123"/>
      <c r="BS21" s="125">
        <f ca="1">COUNTIF($E$13:$OK$13,"土■34■土")+COUNTIF($E$13:$OK$13,"土休34休土")+COUNTIF($E$13:$OK$13,"日■34■日")+COUNTIF($E$13:$OK$13,"日休34休日")</f>
        <v>0</v>
      </c>
      <c r="BT21" s="123"/>
      <c r="BU21" s="125">
        <f ca="1">COUNTIF($E$13:$OK$13,"土■35■土")+COUNTIF($E$13:$OK$13,"土休35休土")+COUNTIF($E$13:$OK$13,"日■35■日")+COUNTIF($E$13:$OK$13,"日休35休日")</f>
        <v>0</v>
      </c>
      <c r="BV21" s="123"/>
      <c r="BW21" s="125">
        <f ca="1">COUNTIF($E$13:$OK$13,"土■36■土")+COUNTIF($E$13:$OK$13,"土休36休土")+COUNTIF($E$13:$OK$13,"日■36■日")+COUNTIF($E$13:$OK$13,"日休36休日")</f>
        <v>0</v>
      </c>
      <c r="BX21" s="123"/>
      <c r="BY21" s="125">
        <f ca="1">COUNTIF($E$13:$OK$13,"土■37■土")+COUNTIF($E$13:$OK$13,"土休37休土")+COUNTIF($E$13:$OK$13,"日■37■日")+COUNTIF($E$13:$OK$13,"日休37休日")</f>
        <v>0</v>
      </c>
      <c r="BZ21" s="123"/>
      <c r="CA21" s="125">
        <f ca="1">COUNTIF($E$13:$OK$13,"土■38■土")+COUNTIF($E$13:$OK$13,"土休38休土")+COUNTIF($E$13:$OK$13,"日■38■日")+COUNTIF($E$13:$OK$13,"日休38休日")</f>
        <v>0</v>
      </c>
      <c r="CB21" s="123"/>
      <c r="CC21" s="125">
        <f ca="1">COUNTIF($E$13:$OK$13,"土■39■土")+COUNTIF($E$13:$OK$13,"土休39休土")+COUNTIF($E$13:$OK$13,"日■39■日")+COUNTIF($E$13:$OK$13,"日休39休日")</f>
        <v>0</v>
      </c>
      <c r="CD21" s="123"/>
      <c r="CE21" s="125">
        <f ca="1">COUNTIF($E$13:$OK$13,"土■40■土")+COUNTIF($E$13:$OK$13,"土休40休土")+COUNTIF($E$13:$OK$13,"日■40■日")+COUNTIF($E$13:$OK$13,"日休40休日")</f>
        <v>0</v>
      </c>
      <c r="CF21" s="123"/>
      <c r="CG21" s="125">
        <f ca="1">COUNTIF($E$13:$OK$13,"土■41■土")+COUNTIF($E$13:$OK$13,"土休41休土")+COUNTIF($E$13:$OK$13,"日■41■日")+COUNTIF($E$13:$OK$13,"日休41休日")</f>
        <v>0</v>
      </c>
      <c r="CH21" s="123"/>
      <c r="CI21" s="125">
        <f ca="1">COUNTIF($E$13:$OK$13,"土■42■土")+COUNTIF($E$13:$OK$13,"土休42休土")+COUNTIF($E$13:$OK$13,"日■42■日")+COUNTIF($E$13:$OK$13,"日休42休日")</f>
        <v>0</v>
      </c>
      <c r="CJ21" s="123"/>
      <c r="CK21" s="125">
        <f ca="1">COUNTIF($E$13:$OK$13,"土■43■土")+COUNTIF($E$13:$OK$13,"土休43休土")+COUNTIF($E$13:$OK$13,"日■43■日")+COUNTIF($E$13:$OK$13,"日休43休日")</f>
        <v>0</v>
      </c>
      <c r="CL21" s="123"/>
      <c r="CM21" s="125">
        <f ca="1">COUNTIF($E$13:$OK$13,"土■44■土")+COUNTIF($E$13:$OK$13,"土休44休土")+COUNTIF($E$13:$OK$13,"日■44■日")+COUNTIF($E$13:$OK$13,"日休44休日")</f>
        <v>0</v>
      </c>
      <c r="CN21" s="123"/>
      <c r="CO21" s="125">
        <f ca="1">COUNTIF($E$13:$OK$13,"土■45■土")+COUNTIF($E$13:$OK$13,"土休45休土")+COUNTIF($E$13:$OK$13,"日■45■日")+COUNTIF($E$13:$OK$13,"日休45休日")</f>
        <v>0</v>
      </c>
      <c r="CP21" s="123"/>
      <c r="CQ21" s="125">
        <f ca="1">COUNTIF($E$13:$OK$13,"土■46■土")+COUNTIF($E$13:$OK$13,"土休46休土")+COUNTIF($E$13:$OK$13,"日■46■日")+COUNTIF($E$13:$OK$13,"日休46休日")</f>
        <v>0</v>
      </c>
      <c r="CR21" s="123"/>
      <c r="CS21" s="125">
        <f ca="1">COUNTIF($E$13:$OK$13,"土■47■土")+COUNTIF($E$13:$OK$13,"土休47休土")+COUNTIF($E$13:$OK$13,"日■47■日")+COUNTIF($E$13:$OK$13,"日休47休日")</f>
        <v>0</v>
      </c>
      <c r="CT21" s="123"/>
      <c r="CU21" s="125">
        <f ca="1">COUNTIF($E$13:$OK$13,"土■48■土")+COUNTIF($E$13:$OK$13,"土休48休土")+COUNTIF($E$13:$OK$13,"日■48■日")+COUNTIF($E$13:$OK$13,"日休48休日")</f>
        <v>0</v>
      </c>
      <c r="CV21" s="123"/>
      <c r="CW21" s="125">
        <f ca="1">COUNTIF($E$13:$OK$13,"土■49■土")+COUNTIF($E$13:$OK$13,"土休49休土")+COUNTIF($E$13:$OK$13,"日■49■日")+COUNTIF($E$13:$OK$13,"日休49休日")</f>
        <v>0</v>
      </c>
      <c r="CX21" s="123"/>
      <c r="CY21" s="125">
        <f ca="1">COUNTIF($E$13:$OK$13,"土■50■土")+COUNTIF($E$13:$OK$13,"土休50休土")+COUNTIF($E$13:$OK$13,"日■50■日")+COUNTIF($E$13:$OK$13,"日休50休日")</f>
        <v>0</v>
      </c>
      <c r="CZ21" s="123"/>
      <c r="DA21" s="125">
        <f ca="1">COUNTIF($E$13:$OK$13,"土■51■土")+COUNTIF($E$13:$OK$13,"土休51休土")+COUNTIF($E$13:$OK$13,"日■51■日")+COUNTIF($E$13:$OK$13,"日休51休日")</f>
        <v>0</v>
      </c>
      <c r="DB21" s="123"/>
      <c r="DC21" s="125">
        <f ca="1">COUNTIF($E$13:$OK$13,"土■52■土")+COUNTIF($E$13:$OK$13,"土休52休土")+COUNTIF($E$13:$OK$13,"日■52■日")+COUNTIF($E$13:$OK$13,"日休52休日")</f>
        <v>0</v>
      </c>
      <c r="DD21" s="123"/>
      <c r="DE21" s="125">
        <f ca="1">COUNTIF($E$13:$OK$13,"土■53■土")+COUNTIF($E$13:$OK$13,"土休53休土")+COUNTIF($E$13:$OK$13,"日■53■日")+COUNTIF($E$13:$OK$13,"日休53休日")</f>
        <v>0</v>
      </c>
      <c r="DF21" s="123"/>
      <c r="DG21" s="125">
        <f ca="1">COUNTIF($E$13:$OK$13,"土■54■土")+COUNTIF($E$13:$OK$13,"土休54休土")+COUNTIF($E$13:$OK$13,"日■54■日")+COUNTIF($E$13:$OK$13,"日休54休日")</f>
        <v>0</v>
      </c>
      <c r="DH21" s="123"/>
      <c r="DI21" s="125">
        <f ca="1">COUNTIF($E$13:$OK$13,"土■55■土")+COUNTIF($E$13:$OK$13,"土休55休土")+COUNTIF($E$13:$OK$13,"日■55■日")+COUNTIF($E$13:$OK$13,"日休55休日")</f>
        <v>0</v>
      </c>
      <c r="DJ21" s="123"/>
      <c r="DK21" s="125">
        <f ca="1">COUNTIF($E$13:$OK$13,"土■56■土")+COUNTIF($E$13:$OK$13,"土休56休土")+COUNTIF($E$13:$OK$13,"日■56■日")+COUNTIF($E$13:$OK$13,"日休56休日")</f>
        <v>0</v>
      </c>
      <c r="DL21" s="123"/>
      <c r="DM21" s="125">
        <f ca="1">COUNTIF($E$13:$OK$13,"土■57■土")+COUNTIF($E$13:$OK$13,"土休57休土")+COUNTIF($E$13:$OK$13,"日■57■日")+COUNTIF($E$13:$OK$13,"日休57休日")</f>
        <v>0</v>
      </c>
      <c r="DN21" s="123"/>
      <c r="DO21" s="125">
        <f ca="1">COUNTIF($E$13:$OK$13,"土■58■土")+COUNTIF($E$13:$OK$13,"土休58休土")+COUNTIF($E$13:$OK$13,"日■58■日")+COUNTIF($E$13:$OK$13,"日休58休日")</f>
        <v>0</v>
      </c>
      <c r="DP21" s="123"/>
      <c r="DQ21" s="125">
        <f ca="1">COUNTIF($E$13:$OK$13,"土■59■土")+COUNTIF($E$13:$OK$13,"土休59休土")+COUNTIF($E$13:$OK$13,"日■59■日")+COUNTIF($E$13:$OK$13,"日休59休日")</f>
        <v>0</v>
      </c>
      <c r="DR21" s="123"/>
      <c r="DS21" s="125">
        <f ca="1">COUNTIF($E$13:$OK$13,"土■60■土")+COUNTIF($E$13:$OK$13,"土休60休土")+COUNTIF($E$13:$OK$13,"日■60■日")+COUNTIF($E$13:$OK$13,"日休60休日")</f>
        <v>0</v>
      </c>
      <c r="DT21" s="123"/>
      <c r="DU21" s="125">
        <f ca="1">COUNTIF($E$13:$OK$13,"土■61■土")+COUNTIF($E$13:$OK$13,"土休61休土")+COUNTIF($E$13:$OK$13,"日■61■日")+COUNTIF($E$13:$OK$13,"日休61休日")</f>
        <v>0</v>
      </c>
      <c r="DV21" s="123"/>
    </row>
    <row r="22" spans="2:129" ht="13.5" customHeight="1">
      <c r="B22" s="195" t="s">
        <v>10</v>
      </c>
      <c r="C22" s="135"/>
      <c r="D22" s="196"/>
      <c r="E22" s="125">
        <f ca="1">COUNTIF($E$14:$OK$14,"土■1■土")+COUNTIF($E$14:$OK$14,"土休1休土")+COUNTIF($E$14:$OK$14,"日■1■日")+COUNTIF($E$14:$OK$14,"日休1休日")</f>
        <v>0</v>
      </c>
      <c r="F22" s="123"/>
      <c r="G22" s="125">
        <f ca="1">COUNTIF($E$14:$OK$14,"土■2■土")+COUNTIF($E$14:$OK$14,"土休2休土")+COUNTIF($E$14:$OK$14,"日■2■日")+COUNTIF($E$14:$OK$14,"日休2休日")</f>
        <v>0</v>
      </c>
      <c r="H22" s="123"/>
      <c r="I22" s="125">
        <f ca="1">COUNTIF($E$14:$OK$14,"土■3■土")+COUNTIF($E$14:$OK$14,"土休3休土")+COUNTIF($E$14:$OK$14,"日■3■日")+COUNTIF($E$14:$OK$14,"日休3休日")</f>
        <v>0</v>
      </c>
      <c r="J22" s="123"/>
      <c r="K22" s="125">
        <f ca="1">COUNTIF($E$14:$OK$14,"土■4■土")+COUNTIF($E$14:$OK$14,"土休4休土")+COUNTIF($E$14:$OK$14,"日■4■日")+COUNTIF($E$14:$OK$14,"日休4休日")</f>
        <v>0</v>
      </c>
      <c r="L22" s="123"/>
      <c r="M22" s="125">
        <f ca="1">COUNTIF($E$14:$OK$14,"土■5■土")+COUNTIF($E$14:$OK$14,"土休5休土")+COUNTIF($E$14:$OK$14,"日■5■日")+COUNTIF($E$14:$OK$14,"日休5休日")</f>
        <v>0</v>
      </c>
      <c r="N22" s="123"/>
      <c r="O22" s="125">
        <f ca="1">COUNTIF($E$14:$OK$14,"土■6■土")+COUNTIF($E$14:$OK$14,"土休6休土")+COUNTIF($E$14:$OK$14,"日■6■日")+COUNTIF($E$14:$OK$14,"日休6休日")</f>
        <v>0</v>
      </c>
      <c r="P22" s="123"/>
      <c r="Q22" s="125">
        <f ca="1">COUNTIF($E$14:$OK$14,"土■7■土")+COUNTIF($E$14:$OK$14,"土休7休土")+COUNTIF($E$14:$OK$14,"日■7■日")+COUNTIF($E$14:$OK$14,"日休7休日")</f>
        <v>0</v>
      </c>
      <c r="R22" s="123"/>
      <c r="S22" s="125">
        <f ca="1">COUNTIF($E$14:$OK$14,"土■8■土")+COUNTIF($E$14:$OK$14,"土休8休土")+COUNTIF($E$14:$OK$14,"日■8■日")+COUNTIF($E$14:$OK$14,"日休8休日")</f>
        <v>0</v>
      </c>
      <c r="T22" s="123"/>
      <c r="U22" s="125">
        <f ca="1">COUNTIF($E$14:$OK$14,"土■9■土")+COUNTIF($E$14:$OK$14,"土休9休土")+COUNTIF($E$14:$OK$14,"日■9■日")+COUNTIF($E$14:$OK$14,"日休9休日")</f>
        <v>0</v>
      </c>
      <c r="V22" s="123"/>
      <c r="W22" s="125">
        <f ca="1">COUNTIF($E$14:$OK$14,"土■10■土")+COUNTIF($E$14:$OK$14,"土休10休土")+COUNTIF($E$14:$OK$14,"日■10■日")+COUNTIF($E$14:$OK$14,"日休10休日")</f>
        <v>0</v>
      </c>
      <c r="X22" s="123"/>
      <c r="Y22" s="125">
        <f ca="1">COUNTIF($E$14:$OK$14,"土■11■土")+COUNTIF($E$14:$OK$14,"土休11休土")+COUNTIF($E$14:$OK$14,"日■11■日")+COUNTIF($E$14:$OK$14,"日休11休日")</f>
        <v>0</v>
      </c>
      <c r="Z22" s="123"/>
      <c r="AA22" s="125">
        <f ca="1">COUNTIF($E$14:$OK$14,"土■12■土")+COUNTIF($E$14:$OK$14,"土休12休土")+COUNTIF($E$14:$OK$14,"日■12■日")+COUNTIF($E$14:$OK$14,"日休12休日")</f>
        <v>0</v>
      </c>
      <c r="AB22" s="123"/>
      <c r="AC22" s="125">
        <f ca="1">COUNTIF($E$14:$OK$14,"土■13■土")+COUNTIF($E$14:$OK$14,"土休13休土")+COUNTIF($E$14:$OK$14,"日■13■日")+COUNTIF($E$14:$OK$14,"日休13休日")</f>
        <v>0</v>
      </c>
      <c r="AD22" s="123"/>
      <c r="AE22" s="125">
        <f ca="1">COUNTIF($E$14:$OK$14,"土■14■土")+COUNTIF($E$14:$OK$14,"土休14休土")+COUNTIF($E$14:$OK$14,"日■14■日")+COUNTIF($E$14:$OK$14,"日休14休日")</f>
        <v>0</v>
      </c>
      <c r="AF22" s="123"/>
      <c r="AG22" s="125">
        <f ca="1">COUNTIF($E$14:$OK$14,"土■15■土")+COUNTIF($E$14:$OK$14,"土休15休土")+COUNTIF($E$14:$OK$14,"日■15■日")+COUNTIF($E$14:$OK$14,"日休15休日")</f>
        <v>0</v>
      </c>
      <c r="AH22" s="123"/>
      <c r="AI22" s="125">
        <f ca="1">COUNTIF($E$14:$OK$14,"土■16■土")+COUNTIF($E$14:$OK$14,"土休16休土")+COUNTIF($E$14:$OK$14,"日■16■日")+COUNTIF($E$14:$OK$14,"日休16休日")</f>
        <v>0</v>
      </c>
      <c r="AJ22" s="123"/>
      <c r="AK22" s="125">
        <f ca="1">COUNTIF($E$14:$OK$14,"土■17■土")+COUNTIF($E$14:$OK$14,"土休17休土")+COUNTIF($E$14:$OK$14,"日■17■日")+COUNTIF($E$14:$OK$14,"日休17休日")</f>
        <v>0</v>
      </c>
      <c r="AL22" s="123"/>
      <c r="AM22" s="125">
        <f ca="1">COUNTIF($E$14:$OK$14,"土■18■土")+COUNTIF($E$14:$OK$14,"土休18休土")+COUNTIF($E$14:$OK$14,"日■18■日")+COUNTIF($E$14:$OK$14,"日休18休日")</f>
        <v>0</v>
      </c>
      <c r="AN22" s="123"/>
      <c r="AO22" s="125">
        <f ca="1">COUNTIF($E$14:$OK$14,"土■19■土")+COUNTIF($E$14:$OK$14,"土休19休土")+COUNTIF($E$14:$OK$14,"日■19■日")+COUNTIF($E$14:$OK$14,"日休19休日")</f>
        <v>0</v>
      </c>
      <c r="AP22" s="123"/>
      <c r="AQ22" s="125">
        <f ca="1">COUNTIF($E$14:$OK$14,"土■20■土")+COUNTIF($E$14:$OK$14,"土休20休土")+COUNTIF($E$14:$OK$14,"日■20■日")+COUNTIF($E$14:$OK$14,"日休20休日")</f>
        <v>0</v>
      </c>
      <c r="AR22" s="123"/>
      <c r="AS22" s="125">
        <f ca="1">COUNTIF($E$14:$OK$14,"土■21■土")+COUNTIF($E$14:$OK$14,"土休21休土")+COUNTIF($E$14:$OK$14,"日■21■日")+COUNTIF($E$14:$OK$14,"日休21休日")</f>
        <v>0</v>
      </c>
      <c r="AT22" s="123"/>
      <c r="AU22" s="125">
        <f ca="1">COUNTIF($E$14:$OK$14,"土■22■土")+COUNTIF($E$14:$OK$14,"土休22休土")+COUNTIF($E$14:$OK$14,"日■22■日")+COUNTIF($E$14:$OK$14,"日休22休日")</f>
        <v>0</v>
      </c>
      <c r="AV22" s="123"/>
      <c r="AW22" s="125">
        <f ca="1">COUNTIF($E$14:$OK$14,"土■23■土")+COUNTIF($E$14:$OK$14,"土休23休土")+COUNTIF($E$14:$OK$14,"日■23■日")+COUNTIF($E$14:$OK$14,"日休23休日")</f>
        <v>0</v>
      </c>
      <c r="AX22" s="123"/>
      <c r="AY22" s="125">
        <f ca="1">COUNTIF($E$14:$OK$14,"土■24■土")+COUNTIF($E$14:$OK$14,"土休24休土")+COUNTIF($E$14:$OK$14,"日■24■日")+COUNTIF($E$14:$OK$14,"日休24休日")</f>
        <v>0</v>
      </c>
      <c r="AZ22" s="123"/>
      <c r="BA22" s="125">
        <f ca="1">COUNTIF($E$14:$OK$14,"土■25■土")+COUNTIF($E$14:$OK$14,"土休25休土")+COUNTIF($E$14:$OK$14,"日■25■日")+COUNTIF($E$14:$OK$14,"日休25休日")</f>
        <v>0</v>
      </c>
      <c r="BB22" s="123"/>
      <c r="BC22" s="125">
        <f ca="1">COUNTIF($E$14:$OK$14,"土■26■土")+COUNTIF($E$14:$OK$14,"土休26休土")+COUNTIF($E$14:$OK$14,"日■26■日")+COUNTIF($E$14:$OK$14,"日休26休日")</f>
        <v>0</v>
      </c>
      <c r="BD22" s="123"/>
      <c r="BE22" s="125">
        <f ca="1">COUNTIF($E$14:$OK$14,"土■27■土")+COUNTIF($E$14:$OK$14,"土休27休土")+COUNTIF($E$14:$OK$14,"日■27■日")+COUNTIF($E$14:$OK$14,"日休27休日")</f>
        <v>0</v>
      </c>
      <c r="BF22" s="123"/>
      <c r="BG22" s="125">
        <f ca="1">COUNTIF($E$14:$OK$14,"土■28■土")+COUNTIF($E$14:$OK$14,"土休28休土")+COUNTIF($E$14:$OK$14,"日■28■日")+COUNTIF($E$14:$OK$14,"日休28休日")</f>
        <v>0</v>
      </c>
      <c r="BH22" s="123"/>
      <c r="BI22" s="125">
        <f ca="1">COUNTIF($E$14:$OK$14,"土■29■土")+COUNTIF($E$14:$OK$14,"土休29休土")+COUNTIF($E$14:$OK$14,"日■29■日")+COUNTIF($E$14:$OK$14,"日休29休日")</f>
        <v>0</v>
      </c>
      <c r="BJ22" s="123"/>
      <c r="BK22" s="125">
        <f ca="1">COUNTIF($E$14:$OK$14,"土■30■土")+COUNTIF($E$14:$OK$14,"土休30休土")+COUNTIF($E$14:$OK$14,"日■30■日")+COUNTIF($E$14:$OK$14,"日休30休日")</f>
        <v>0</v>
      </c>
      <c r="BL22" s="123"/>
      <c r="BM22" s="125">
        <f ca="1">COUNTIF($E$14:$OK$14,"土■31■土")+COUNTIF($E$14:$OK$14,"土休31休土")+COUNTIF($E$14:$OK$14,"日■31■日")+COUNTIF($E$14:$OK$14,"日休31休日")</f>
        <v>0</v>
      </c>
      <c r="BN22" s="123"/>
      <c r="BO22" s="125">
        <f ca="1">COUNTIF($E$14:$OK$14,"土■32■土")+COUNTIF($E$14:$OK$14,"土休32休土")+COUNTIF($E$14:$OK$14,"日■32■日")+COUNTIF($E$14:$OK$14,"日休32休日")</f>
        <v>0</v>
      </c>
      <c r="BP22" s="123"/>
      <c r="BQ22" s="125">
        <f ca="1">COUNTIF($E$14:$OK$14,"土■33■土")+COUNTIF($E$14:$OK$14,"土休33休土")+COUNTIF($E$14:$OK$14,"日■33■日")+COUNTIF($E$14:$OK$14,"日休33休日")</f>
        <v>0</v>
      </c>
      <c r="BR22" s="123"/>
      <c r="BS22" s="125">
        <f ca="1">COUNTIF($E$14:$OK$14,"土■34■土")+COUNTIF($E$14:$OK$14,"土休34休土")+COUNTIF($E$14:$OK$14,"日■34■日")+COUNTIF($E$14:$OK$14,"日休34休日")</f>
        <v>0</v>
      </c>
      <c r="BT22" s="123"/>
      <c r="BU22" s="125">
        <f ca="1">COUNTIF($E$14:$OK$14,"土■35■土")+COUNTIF($E$14:$OK$14,"土休35休土")+COUNTIF($E$14:$OK$14,"日■35■日")+COUNTIF($E$14:$OK$14,"日休35休日")</f>
        <v>0</v>
      </c>
      <c r="BV22" s="123"/>
      <c r="BW22" s="125">
        <f ca="1">COUNTIF($E$14:$OK$14,"土■36■土")+COUNTIF($E$14:$OK$14,"土休36休土")+COUNTIF($E$14:$OK$14,"日■36■日")+COUNTIF($E$14:$OK$14,"日休36休日")</f>
        <v>0</v>
      </c>
      <c r="BX22" s="123"/>
      <c r="BY22" s="125">
        <f ca="1">COUNTIF($E$14:$OK$14,"土■37■土")+COUNTIF($E$14:$OK$14,"土休37休土")+COUNTIF($E$14:$OK$14,"日■37■日")+COUNTIF($E$14:$OK$14,"日休37休日")</f>
        <v>0</v>
      </c>
      <c r="BZ22" s="123"/>
      <c r="CA22" s="125">
        <f ca="1">COUNTIF($E$14:$OK$14,"土■38■土")+COUNTIF($E$14:$OK$14,"土休38休土")+COUNTIF($E$14:$OK$14,"日■38■日")+COUNTIF($E$14:$OK$14,"日休38休日")</f>
        <v>0</v>
      </c>
      <c r="CB22" s="123"/>
      <c r="CC22" s="125">
        <f ca="1">COUNTIF($E$14:$OK$14,"土■39■土")+COUNTIF($E$14:$OK$14,"土休39休土")+COUNTIF($E$14:$OK$14,"日■39■日")+COUNTIF($E$14:$OK$14,"日休39休日")</f>
        <v>0</v>
      </c>
      <c r="CD22" s="123"/>
      <c r="CE22" s="125">
        <f ca="1">COUNTIF($E$14:$OK$14,"土■40■土")+COUNTIF($E$14:$OK$14,"土休40休土")+COUNTIF($E$14:$OK$14,"日■40■日")+COUNTIF($E$14:$OK$14,"日休40休日")</f>
        <v>0</v>
      </c>
      <c r="CF22" s="123"/>
      <c r="CG22" s="125">
        <f ca="1">COUNTIF($E$14:$OK$14,"土■41■土")+COUNTIF($E$14:$OK$14,"土休41休土")+COUNTIF($E$14:$OK$14,"日■41■日")+COUNTIF($E$14:$OK$14,"日休41休日")</f>
        <v>0</v>
      </c>
      <c r="CH22" s="123"/>
      <c r="CI22" s="125">
        <f ca="1">COUNTIF($E$14:$OK$14,"土■42■土")+COUNTIF($E$14:$OK$14,"土休42休土")+COUNTIF($E$14:$OK$14,"日■42■日")+COUNTIF($E$14:$OK$14,"日休42休日")</f>
        <v>0</v>
      </c>
      <c r="CJ22" s="123"/>
      <c r="CK22" s="125">
        <f ca="1">COUNTIF($E$14:$OK$14,"土■43■土")+COUNTIF($E$14:$OK$14,"土休43休土")+COUNTIF($E$14:$OK$14,"日■43■日")+COUNTIF($E$14:$OK$14,"日休43休日")</f>
        <v>0</v>
      </c>
      <c r="CL22" s="123"/>
      <c r="CM22" s="125">
        <f ca="1">COUNTIF($E$14:$OK$14,"土■44■土")+COUNTIF($E$14:$OK$14,"土休44休土")+COUNTIF($E$14:$OK$14,"日■44■日")+COUNTIF($E$14:$OK$14,"日休44休日")</f>
        <v>0</v>
      </c>
      <c r="CN22" s="123"/>
      <c r="CO22" s="125">
        <f ca="1">COUNTIF($E$14:$OK$14,"土■45■土")+COUNTIF($E$14:$OK$14,"土休45休土")+COUNTIF($E$14:$OK$14,"日■45■日")+COUNTIF($E$14:$OK$14,"日休45休日")</f>
        <v>0</v>
      </c>
      <c r="CP22" s="123"/>
      <c r="CQ22" s="125">
        <f ca="1">COUNTIF($E$14:$OK$14,"土■46■土")+COUNTIF($E$14:$OK$14,"土休46休土")+COUNTIF($E$14:$OK$14,"日■46■日")+COUNTIF($E$14:$OK$14,"日休46休日")</f>
        <v>0</v>
      </c>
      <c r="CR22" s="123"/>
      <c r="CS22" s="125">
        <f ca="1">COUNTIF($E$14:$OK$14,"土■47■土")+COUNTIF($E$14:$OK$14,"土休47休土")+COUNTIF($E$14:$OK$14,"日■47■日")+COUNTIF($E$14:$OK$14,"日休47休日")</f>
        <v>0</v>
      </c>
      <c r="CT22" s="123"/>
      <c r="CU22" s="125">
        <f ca="1">COUNTIF($E$14:$OK$14,"土■48■土")+COUNTIF($E$14:$OK$14,"土休48休土")+COUNTIF($E$14:$OK$14,"日■48■日")+COUNTIF($E$14:$OK$14,"日休48休日")</f>
        <v>0</v>
      </c>
      <c r="CV22" s="123"/>
      <c r="CW22" s="125">
        <f ca="1">COUNTIF($E$14:$OK$14,"土■49■土")+COUNTIF($E$14:$OK$14,"土休49休土")+COUNTIF($E$14:$OK$14,"日■49■日")+COUNTIF($E$14:$OK$14,"日休49休日")</f>
        <v>0</v>
      </c>
      <c r="CX22" s="123"/>
      <c r="CY22" s="125">
        <f ca="1">COUNTIF($E$14:$OK$14,"土■50■土")+COUNTIF($E$14:$OK$14,"土休50休土")+COUNTIF($E$14:$OK$14,"日■50■日")+COUNTIF($E$14:$OK$14,"日休50休日")</f>
        <v>0</v>
      </c>
      <c r="CZ22" s="123"/>
      <c r="DA22" s="125">
        <f ca="1">COUNTIF($E$14:$OK$14,"土■51■土")+COUNTIF($E$14:$OK$14,"土休51休土")+COUNTIF($E$14:$OK$14,"日■51■日")+COUNTIF($E$14:$OK$14,"日休51休日")</f>
        <v>0</v>
      </c>
      <c r="DB22" s="123"/>
      <c r="DC22" s="125">
        <f ca="1">COUNTIF($E$14:$OK$14,"土■52■土")+COUNTIF($E$14:$OK$14,"土休52休土")+COUNTIF($E$14:$OK$14,"日■52■日")+COUNTIF($E$14:$OK$14,"日休52休日")</f>
        <v>0</v>
      </c>
      <c r="DD22" s="123"/>
      <c r="DE22" s="125">
        <f ca="1">COUNTIF($E$14:$OK$14,"土■53■土")+COUNTIF($E$14:$OK$14,"土休53休土")+COUNTIF($E$14:$OK$14,"日■53■日")+COUNTIF($E$14:$OK$14,"日休53休日")</f>
        <v>0</v>
      </c>
      <c r="DF22" s="123"/>
      <c r="DG22" s="125">
        <f ca="1">COUNTIF($E$14:$OK$14,"土■54■土")+COUNTIF($E$14:$OK$14,"土休54休土")+COUNTIF($E$14:$OK$14,"日■54■日")+COUNTIF($E$14:$OK$14,"日休54休日")</f>
        <v>0</v>
      </c>
      <c r="DH22" s="123"/>
      <c r="DI22" s="125">
        <f ca="1">COUNTIF($E$14:$OK$14,"土■55■土")+COUNTIF($E$14:$OK$14,"土休55休土")+COUNTIF($E$14:$OK$14,"日■55■日")+COUNTIF($E$14:$OK$14,"日休55休日")</f>
        <v>0</v>
      </c>
      <c r="DJ22" s="123"/>
      <c r="DK22" s="125">
        <f ca="1">COUNTIF($E$14:$OK$14,"土■56■土")+COUNTIF($E$14:$OK$14,"土休56休土")+COUNTIF($E$14:$OK$14,"日■56■日")+COUNTIF($E$14:$OK$14,"日休56休日")</f>
        <v>0</v>
      </c>
      <c r="DL22" s="123"/>
      <c r="DM22" s="125">
        <f ca="1">COUNTIF($E$14:$OK$14,"土■57■土")+COUNTIF($E$14:$OK$14,"土休57休土")+COUNTIF($E$14:$OK$14,"日■57■日")+COUNTIF($E$14:$OK$14,"日休57休日")</f>
        <v>0</v>
      </c>
      <c r="DN22" s="123"/>
      <c r="DO22" s="125">
        <f ca="1">COUNTIF($E$14:$OK$14,"土■58■土")+COUNTIF($E$14:$OK$14,"土休58休土")+COUNTIF($E$14:$OK$14,"日■58■日")+COUNTIF($E$14:$OK$14,"日休58休日")</f>
        <v>0</v>
      </c>
      <c r="DP22" s="123"/>
      <c r="DQ22" s="125">
        <f ca="1">COUNTIF($E$14:$OK$14,"土■59■土")+COUNTIF($E$14:$OK$14,"土休59休土")+COUNTIF($E$14:$OK$14,"日■59■日")+COUNTIF($E$14:$OK$14,"日休59休日")</f>
        <v>0</v>
      </c>
      <c r="DR22" s="123"/>
      <c r="DS22" s="125">
        <f ca="1">COUNTIF($E$14:$OK$14,"土■60■土")+COUNTIF($E$14:$OK$14,"土休60休土")+COUNTIF($E$14:$OK$14,"日■60■日")+COUNTIF($E$14:$OK$14,"日休60休日")</f>
        <v>0</v>
      </c>
      <c r="DT22" s="123"/>
      <c r="DU22" s="125">
        <f ca="1">COUNTIF($E$14:$OK$14,"土■61■土")+COUNTIF($E$14:$OK$14,"土休61休土")+COUNTIF($E$14:$OK$14,"日■61■日")+COUNTIF($E$14:$OK$14,"日休61休日")</f>
        <v>0</v>
      </c>
      <c r="DV22" s="123"/>
    </row>
    <row r="23" spans="2:129" ht="13.5" customHeight="1" thickBot="1">
      <c r="B23" s="197" t="s">
        <v>222</v>
      </c>
      <c r="C23" s="198"/>
      <c r="D23" s="199"/>
      <c r="E23" s="125"/>
      <c r="F23" s="123"/>
      <c r="G23" s="125"/>
      <c r="H23" s="123"/>
      <c r="I23" s="125"/>
      <c r="J23" s="123"/>
      <c r="K23" s="125"/>
      <c r="L23" s="123"/>
      <c r="M23" s="125"/>
      <c r="N23" s="123"/>
      <c r="O23" s="125"/>
      <c r="P23" s="123"/>
      <c r="Q23" s="125"/>
      <c r="R23" s="123"/>
      <c r="S23" s="125"/>
      <c r="T23" s="123"/>
      <c r="U23" s="125"/>
      <c r="V23" s="123"/>
      <c r="W23" s="125"/>
      <c r="X23" s="123"/>
      <c r="Y23" s="125"/>
      <c r="Z23" s="123"/>
      <c r="AA23" s="125"/>
      <c r="AB23" s="123"/>
      <c r="AC23" s="125"/>
      <c r="AD23" s="123"/>
      <c r="AE23" s="125"/>
      <c r="AF23" s="123"/>
      <c r="AG23" s="125"/>
      <c r="AH23" s="123"/>
      <c r="AI23" s="125"/>
      <c r="AJ23" s="123"/>
      <c r="AK23" s="125"/>
      <c r="AL23" s="123"/>
      <c r="AM23" s="125"/>
      <c r="AN23" s="123"/>
      <c r="AO23" s="125"/>
      <c r="AP23" s="123"/>
      <c r="AQ23" s="125"/>
      <c r="AR23" s="123"/>
      <c r="AS23" s="125"/>
      <c r="AT23" s="123"/>
      <c r="AU23" s="125"/>
      <c r="AV23" s="123"/>
      <c r="AW23" s="125"/>
      <c r="AX23" s="123"/>
      <c r="AY23" s="125"/>
      <c r="AZ23" s="123"/>
      <c r="BA23" s="125"/>
      <c r="BB23" s="123"/>
      <c r="BC23" s="125"/>
      <c r="BD23" s="123"/>
      <c r="BE23" s="125"/>
      <c r="BF23" s="123"/>
      <c r="BG23" s="125"/>
      <c r="BH23" s="123"/>
      <c r="BI23" s="125"/>
      <c r="BJ23" s="123"/>
      <c r="BK23" s="125"/>
      <c r="BL23" s="123"/>
      <c r="BM23" s="125"/>
      <c r="BN23" s="123"/>
      <c r="BO23" s="125"/>
      <c r="BP23" s="123"/>
      <c r="BQ23" s="125"/>
      <c r="BR23" s="123"/>
      <c r="BS23" s="125"/>
      <c r="BT23" s="123"/>
      <c r="BU23" s="125"/>
      <c r="BV23" s="123"/>
      <c r="BW23" s="125"/>
      <c r="BX23" s="123"/>
      <c r="BY23" s="125"/>
      <c r="BZ23" s="123"/>
      <c r="CA23" s="125"/>
      <c r="CB23" s="123"/>
      <c r="CC23" s="125"/>
      <c r="CD23" s="123"/>
      <c r="CE23" s="125"/>
      <c r="CF23" s="123"/>
      <c r="CG23" s="125"/>
      <c r="CH23" s="123"/>
      <c r="CI23" s="125"/>
      <c r="CJ23" s="123"/>
      <c r="CK23" s="125"/>
      <c r="CL23" s="123"/>
      <c r="CM23" s="125"/>
      <c r="CN23" s="123"/>
      <c r="CO23" s="125"/>
      <c r="CP23" s="123"/>
      <c r="CQ23" s="125"/>
      <c r="CR23" s="123"/>
      <c r="CS23" s="125"/>
      <c r="CT23" s="123"/>
      <c r="CU23" s="125"/>
      <c r="CV23" s="123"/>
      <c r="CW23" s="125"/>
      <c r="CX23" s="123"/>
      <c r="CY23" s="125"/>
      <c r="CZ23" s="123"/>
      <c r="DA23" s="125"/>
      <c r="DB23" s="123"/>
      <c r="DC23" s="125"/>
      <c r="DD23" s="123"/>
      <c r="DE23" s="125"/>
      <c r="DF23" s="123"/>
      <c r="DG23" s="125"/>
      <c r="DH23" s="123"/>
      <c r="DI23" s="125"/>
      <c r="DJ23" s="123"/>
      <c r="DK23" s="125"/>
      <c r="DL23" s="123"/>
      <c r="DM23" s="125"/>
      <c r="DN23" s="123"/>
      <c r="DO23" s="125"/>
      <c r="DP23" s="123"/>
      <c r="DQ23" s="125"/>
      <c r="DR23" s="123"/>
      <c r="DS23" s="125"/>
      <c r="DT23" s="123"/>
      <c r="DU23" s="125"/>
      <c r="DV23" s="123"/>
    </row>
    <row r="24" spans="2:129" ht="13.5" customHeight="1">
      <c r="B24" s="237" t="s">
        <v>9</v>
      </c>
      <c r="C24" s="238"/>
      <c r="D24" s="239"/>
      <c r="E24" s="190">
        <f ca="1">COUNTIF($E$13:$OK$13,"土休1休土")+COUNTIF($E$13:$OK$13,"日休1休日")</f>
        <v>0</v>
      </c>
      <c r="F24" s="189"/>
      <c r="G24" s="190">
        <f ca="1">COUNTIF($E$13:$OK$13,"土休2休土")+COUNTIF($E$13:$OK$13,"日休2休日")</f>
        <v>0</v>
      </c>
      <c r="H24" s="189"/>
      <c r="I24" s="190">
        <f ca="1">COUNTIF($E$13:$OK$13,"土休3休土")+COUNTIF($E$13:$OK$13,"日休3休日")</f>
        <v>0</v>
      </c>
      <c r="J24" s="189"/>
      <c r="K24" s="190">
        <f ca="1">COUNTIF($E$13:$OK$13,"土休4休土")+COUNTIF($E$13:$OK$13,"日休4休日")</f>
        <v>0</v>
      </c>
      <c r="L24" s="189"/>
      <c r="M24" s="190">
        <f ca="1">COUNTIF($E$13:$OK$13,"土休5休土")+COUNTIF($E$13:$OK$13,"日休5休日")</f>
        <v>0</v>
      </c>
      <c r="N24" s="189"/>
      <c r="O24" s="190">
        <f ca="1">COUNTIF($E$13:$OK$13,"土休6休土")+COUNTIF($E$13:$OK$13,"日休6休日")</f>
        <v>0</v>
      </c>
      <c r="P24" s="189"/>
      <c r="Q24" s="190">
        <f ca="1">COUNTIF($E$13:$OK$13,"土休7休土")+COUNTIF($E$13:$OK$13,"日休7休日")</f>
        <v>0</v>
      </c>
      <c r="R24" s="189"/>
      <c r="S24" s="190">
        <f ca="1">COUNTIF($E$13:$OK$13,"土休8休土")+COUNTIF($E$13:$OK$13,"日休8休日")</f>
        <v>0</v>
      </c>
      <c r="T24" s="189"/>
      <c r="U24" s="190">
        <f ca="1">COUNTIF($E$13:$OK$13,"土休9休土")+COUNTIF($E$13:$OK$13,"日休9休日")</f>
        <v>0</v>
      </c>
      <c r="V24" s="189"/>
      <c r="W24" s="190">
        <f ca="1">COUNTIF($E$13:$OK$13,"土休10休土")+COUNTIF($E$13:$OK$13,"日休10休日")</f>
        <v>0</v>
      </c>
      <c r="X24" s="189"/>
      <c r="Y24" s="190">
        <f ca="1">COUNTIF($E$13:$OK$13,"土休11休土")+COUNTIF($E$13:$OK$13,"日休11休日")</f>
        <v>0</v>
      </c>
      <c r="Z24" s="189"/>
      <c r="AA24" s="190">
        <f ca="1">COUNTIF($E$13:$OK$13,"土休12休土")+COUNTIF($E$13:$OK$13,"日休12休日")</f>
        <v>0</v>
      </c>
      <c r="AB24" s="189"/>
      <c r="AC24" s="190">
        <f ca="1">COUNTIF($E$13:$OK$13,"土休13休土")+COUNTIF($E$13:$OK$13,"日休13休日")</f>
        <v>0</v>
      </c>
      <c r="AD24" s="189"/>
      <c r="AE24" s="190">
        <f ca="1">COUNTIF($E$13:$OK$13,"土休14休土")+COUNTIF($E$13:$OK$13,"日休14休日")</f>
        <v>0</v>
      </c>
      <c r="AF24" s="189"/>
      <c r="AG24" s="190">
        <f ca="1">COUNTIF($E$13:$OK$13,"土休15休土")+COUNTIF($E$13:$OK$13,"日休15休日")</f>
        <v>0</v>
      </c>
      <c r="AH24" s="189"/>
      <c r="AI24" s="190">
        <f ca="1">COUNTIF($E$13:$OK$13,"土休16休土")+COUNTIF($E$13:$OK$13,"日休16休日")</f>
        <v>0</v>
      </c>
      <c r="AJ24" s="189"/>
      <c r="AK24" s="190">
        <f ca="1">COUNTIF($E$13:$OK$13,"土休17休土")+COUNTIF($E$13:$OK$13,"日休17休日")</f>
        <v>0</v>
      </c>
      <c r="AL24" s="189"/>
      <c r="AM24" s="190">
        <f ca="1">COUNTIF($E$13:$OK$13,"土休18休土")+COUNTIF($E$13:$OK$13,"日休18休日")</f>
        <v>0</v>
      </c>
      <c r="AN24" s="189"/>
      <c r="AO24" s="190">
        <f ca="1">COUNTIF($E$13:$OK$13,"土休19休土")+COUNTIF($E$13:$OK$13,"日休19休日")</f>
        <v>0</v>
      </c>
      <c r="AP24" s="189"/>
      <c r="AQ24" s="190">
        <f ca="1">COUNTIF($E$13:$OK$13,"土休20休土")+COUNTIF($E$13:$OK$13,"日休20休日")</f>
        <v>0</v>
      </c>
      <c r="AR24" s="189"/>
      <c r="AS24" s="190">
        <f ca="1">COUNTIF($E$13:$OK$13,"土休21休土")+COUNTIF($E$13:$OK$13,"日休21休日")</f>
        <v>0</v>
      </c>
      <c r="AT24" s="189"/>
      <c r="AU24" s="190">
        <f ca="1">COUNTIF($E$13:$OK$13,"土休22休土")+COUNTIF($E$13:$OK$13,"日休22休日")</f>
        <v>0</v>
      </c>
      <c r="AV24" s="189"/>
      <c r="AW24" s="190">
        <f ca="1">COUNTIF($E$13:$OK$13,"土休23休土")+COUNTIF($E$13:$OK$13,"日休23休日")</f>
        <v>0</v>
      </c>
      <c r="AX24" s="189"/>
      <c r="AY24" s="190">
        <f ca="1">COUNTIF($E$13:$OK$13,"土休24休土")+COUNTIF($E$13:$OK$13,"日休24休日")</f>
        <v>0</v>
      </c>
      <c r="AZ24" s="189"/>
      <c r="BA24" s="190">
        <f ca="1">COUNTIF($E$13:$OK$13,"土休25休土")+COUNTIF($E$13:$OK$13,"日休25休日")</f>
        <v>0</v>
      </c>
      <c r="BB24" s="189"/>
      <c r="BC24" s="190">
        <f ca="1">COUNTIF($E$13:$OK$13,"土休26休土")+COUNTIF($E$13:$OK$13,"日休26休日")</f>
        <v>0</v>
      </c>
      <c r="BD24" s="189"/>
      <c r="BE24" s="190">
        <f ca="1">COUNTIF($E$13:$OK$13,"土休27休土")+COUNTIF($E$13:$OK$13,"日休27休日")</f>
        <v>0</v>
      </c>
      <c r="BF24" s="189"/>
      <c r="BG24" s="190">
        <f ca="1">COUNTIF($E$13:$OK$13,"土休28休土")+COUNTIF($E$13:$OK$13,"日休28休日")</f>
        <v>0</v>
      </c>
      <c r="BH24" s="189"/>
      <c r="BI24" s="190">
        <f ca="1">COUNTIF($E$13:$OK$13,"土休29休土")+COUNTIF($E$13:$OK$13,"日休29休日")</f>
        <v>0</v>
      </c>
      <c r="BJ24" s="189"/>
      <c r="BK24" s="190">
        <f ca="1">COUNTIF($E$13:$OK$13,"土休30休土")+COUNTIF($E$13:$OK$13,"日休30休日")</f>
        <v>0</v>
      </c>
      <c r="BL24" s="189"/>
      <c r="BM24" s="190">
        <f ca="1">COUNTIF($E$13:$OK$13,"土休31休土")+COUNTIF($E$13:$OK$13,"日休31休日")</f>
        <v>0</v>
      </c>
      <c r="BN24" s="189"/>
      <c r="BO24" s="190">
        <f ca="1">COUNTIF($E$13:$OK$13,"土休32休土")+COUNTIF($E$13:$OK$13,"日休32休日")</f>
        <v>0</v>
      </c>
      <c r="BP24" s="189"/>
      <c r="BQ24" s="190">
        <f ca="1">COUNTIF($E$13:$OK$13,"土休33休土")+COUNTIF($E$13:$OK$13,"日休33休日")</f>
        <v>0</v>
      </c>
      <c r="BR24" s="189"/>
      <c r="BS24" s="190">
        <f ca="1">COUNTIF($E$13:$OK$13,"土休34休土")+COUNTIF($E$13:$OK$13,"日休34休日")</f>
        <v>0</v>
      </c>
      <c r="BT24" s="189"/>
      <c r="BU24" s="190">
        <f ca="1">COUNTIF($E$13:$OK$13,"土休35休土")+COUNTIF($E$13:$OK$13,"日休35休日")</f>
        <v>0</v>
      </c>
      <c r="BV24" s="189"/>
      <c r="BW24" s="190">
        <f ca="1">COUNTIF($E$13:$OK$13,"土休36休土")+COUNTIF($E$13:$OK$13,"日休36休日")</f>
        <v>0</v>
      </c>
      <c r="BX24" s="189"/>
      <c r="BY24" s="190">
        <f ca="1">COUNTIF($E$13:$OK$13,"土休37休土")+COUNTIF($E$13:$OK$13,"日休37休日")</f>
        <v>0</v>
      </c>
      <c r="BZ24" s="189"/>
      <c r="CA24" s="190">
        <f ca="1">COUNTIF($E$13:$OK$13,"土休38休土")+COUNTIF($E$13:$OK$13,"日休38休日")</f>
        <v>0</v>
      </c>
      <c r="CB24" s="189"/>
      <c r="CC24" s="190">
        <f ca="1">COUNTIF($E$13:$OK$13,"土休39休土")+COUNTIF($E$13:$OK$13,"日休39休日")</f>
        <v>0</v>
      </c>
      <c r="CD24" s="189"/>
      <c r="CE24" s="190">
        <f ca="1">COUNTIF($E$13:$OK$13,"土休40休土")+COUNTIF($E$13:$OK$13,"日休40休日")</f>
        <v>0</v>
      </c>
      <c r="CF24" s="189"/>
      <c r="CG24" s="190">
        <f ca="1">COUNTIF($E$13:$OK$13,"土休41休土")+COUNTIF($E$13:$OK$13,"日休41休日")</f>
        <v>0</v>
      </c>
      <c r="CH24" s="189"/>
      <c r="CI24" s="190">
        <f ca="1">COUNTIF($E$13:$OK$13,"土休42休土")+COUNTIF($E$13:$OK$13,"日休42休日")</f>
        <v>0</v>
      </c>
      <c r="CJ24" s="189"/>
      <c r="CK24" s="190">
        <f ca="1">COUNTIF($E$13:$OK$13,"土休43休土")+COUNTIF($E$13:$OK$13,"日休43休日")</f>
        <v>0</v>
      </c>
      <c r="CL24" s="189"/>
      <c r="CM24" s="190">
        <f ca="1">COUNTIF($E$13:$OK$13,"土休44休土")+COUNTIF($E$13:$OK$13,"日休44休日")</f>
        <v>0</v>
      </c>
      <c r="CN24" s="189"/>
      <c r="CO24" s="190">
        <f ca="1">COUNTIF($E$13:$OK$13,"土休45休土")+COUNTIF($E$13:$OK$13,"日休45休日")</f>
        <v>0</v>
      </c>
      <c r="CP24" s="189"/>
      <c r="CQ24" s="190">
        <f ca="1">COUNTIF($E$13:$OK$13,"土休46休土")+COUNTIF($E$13:$OK$13,"日休46休日")</f>
        <v>0</v>
      </c>
      <c r="CR24" s="189"/>
      <c r="CS24" s="190">
        <f ca="1">COUNTIF($E$13:$OK$13,"土休47休土")+COUNTIF($E$13:$OK$13,"日休47休日")</f>
        <v>0</v>
      </c>
      <c r="CT24" s="189"/>
      <c r="CU24" s="190">
        <f ca="1">COUNTIF($E$13:$OK$13,"土休48休土")+COUNTIF($E$13:$OK$13,"日休48休日")</f>
        <v>0</v>
      </c>
      <c r="CV24" s="189"/>
      <c r="CW24" s="190">
        <f ca="1">COUNTIF($E$13:$OK$13,"土休49休土")+COUNTIF($E$13:$OK$13,"日休49休日")</f>
        <v>0</v>
      </c>
      <c r="CX24" s="189"/>
      <c r="CY24" s="190">
        <f ca="1">COUNTIF($E$13:$OK$13,"土休50休土")+COUNTIF($E$13:$OK$13,"日休50休日")</f>
        <v>0</v>
      </c>
      <c r="CZ24" s="189"/>
      <c r="DA24" s="190">
        <f ca="1">COUNTIF($E$13:$OK$13,"土休51休土")+COUNTIF($E$13:$OK$13,"日休51休日")</f>
        <v>0</v>
      </c>
      <c r="DB24" s="189"/>
      <c r="DC24" s="190">
        <f ca="1">COUNTIF($E$13:$OK$13,"土休52休土")+COUNTIF($E$13:$OK$13,"日休52休日")</f>
        <v>0</v>
      </c>
      <c r="DD24" s="189"/>
      <c r="DE24" s="190">
        <f ca="1">COUNTIF($E$13:$OK$13,"土休53休土")+COUNTIF($E$13:$OK$13,"日休53休日")</f>
        <v>0</v>
      </c>
      <c r="DF24" s="189"/>
      <c r="DG24" s="190">
        <f ca="1">COUNTIF($E$13:$OK$13,"土休54休土")+COUNTIF($E$13:$OK$13,"日休54休日")</f>
        <v>0</v>
      </c>
      <c r="DH24" s="189"/>
      <c r="DI24" s="190">
        <f ca="1">COUNTIF($E$13:$OK$13,"土休55休土")+COUNTIF($E$13:$OK$13,"日休55休日")</f>
        <v>0</v>
      </c>
      <c r="DJ24" s="189"/>
      <c r="DK24" s="190">
        <f ca="1">COUNTIF($E$13:$OK$13,"土休56休土")+COUNTIF($E$13:$OK$13,"日休56休日")</f>
        <v>0</v>
      </c>
      <c r="DL24" s="189"/>
      <c r="DM24" s="190">
        <f ca="1">COUNTIF($E$13:$OK$13,"土休57休土")+COUNTIF($E$13:$OK$13,"日休57休日")</f>
        <v>0</v>
      </c>
      <c r="DN24" s="189"/>
      <c r="DO24" s="190">
        <f ca="1">COUNTIF($E$13:$OK$13,"土休58休土")+COUNTIF($E$13:$OK$13,"日休58休日")</f>
        <v>0</v>
      </c>
      <c r="DP24" s="189"/>
      <c r="DQ24" s="190">
        <f ca="1">COUNTIF($E$13:$OK$13,"土休59休土")+COUNTIF($E$13:$OK$13,"日休59休日")</f>
        <v>0</v>
      </c>
      <c r="DR24" s="189"/>
      <c r="DS24" s="190">
        <f ca="1">COUNTIF($E$13:$OK$13,"土休60休土")+COUNTIF($E$13:$OK$13,"日休60休日")</f>
        <v>0</v>
      </c>
      <c r="DT24" s="189"/>
      <c r="DU24" s="190">
        <f ca="1">COUNTIF($E$13:$OK$13,"土休61休土")+COUNTIF($E$13:$OK$13,"日休61休日")</f>
        <v>0</v>
      </c>
      <c r="DV24" s="189"/>
    </row>
    <row r="25" spans="2:129" ht="13.5" customHeight="1">
      <c r="B25" s="195" t="s">
        <v>10</v>
      </c>
      <c r="C25" s="135"/>
      <c r="D25" s="196"/>
      <c r="E25" s="125">
        <f ca="1">COUNTIF($E$14:$OK$14,"土休1休土")+COUNTIF($E$14:$OK$14,"日休1休日")</f>
        <v>0</v>
      </c>
      <c r="F25" s="123"/>
      <c r="G25" s="125">
        <f ca="1">COUNTIF($E$14:$OK$14,"土休2休土")+COUNTIF($E$14:$OK$14,"日休2休日")</f>
        <v>0</v>
      </c>
      <c r="H25" s="123"/>
      <c r="I25" s="125">
        <f ca="1">COUNTIF($E$14:$OK$14,"土休3休土")+COUNTIF($E$14:$OK$14,"日休3休日")</f>
        <v>0</v>
      </c>
      <c r="J25" s="123"/>
      <c r="K25" s="125">
        <f ca="1">COUNTIF($E$14:$OK$14,"土休4休土")+COUNTIF($E$14:$OK$14,"日休4休日")</f>
        <v>0</v>
      </c>
      <c r="L25" s="123"/>
      <c r="M25" s="125">
        <f ca="1">COUNTIF($E$14:$OK$14,"土休5休土")+COUNTIF($E$14:$OK$14,"日休5休日")</f>
        <v>0</v>
      </c>
      <c r="N25" s="123"/>
      <c r="O25" s="125">
        <f ca="1">COUNTIF($E$14:$OK$14,"土休6休土")+COUNTIF($E$14:$OK$14,"日休6休日")</f>
        <v>0</v>
      </c>
      <c r="P25" s="123"/>
      <c r="Q25" s="125">
        <f ca="1">COUNTIF($E$14:$OK$14,"土休7休土")+COUNTIF($E$14:$OK$14,"日休7休日")</f>
        <v>0</v>
      </c>
      <c r="R25" s="123"/>
      <c r="S25" s="125">
        <f ca="1">COUNTIF($E$14:$OK$14,"土休8休土")+COUNTIF($E$14:$OK$14,"日休8休日")</f>
        <v>0</v>
      </c>
      <c r="T25" s="123"/>
      <c r="U25" s="125">
        <f ca="1">COUNTIF($E$14:$OK$14,"土休9休土")+COUNTIF($E$14:$OK$14,"日休9休日")</f>
        <v>0</v>
      </c>
      <c r="V25" s="123"/>
      <c r="W25" s="125">
        <f ca="1">COUNTIF($E$14:$OK$14,"土休10休土")+COUNTIF($E$14:$OK$14,"日休10休日")</f>
        <v>0</v>
      </c>
      <c r="X25" s="123"/>
      <c r="Y25" s="125">
        <f ca="1">COUNTIF($E$14:$OK$14,"土休11休土")+COUNTIF($E$14:$OK$14,"日休11休日")</f>
        <v>0</v>
      </c>
      <c r="Z25" s="123"/>
      <c r="AA25" s="125">
        <f ca="1">COUNTIF($E$14:$OK$14,"土休12休土")+COUNTIF($E$14:$OK$14,"日休12休日")</f>
        <v>0</v>
      </c>
      <c r="AB25" s="123"/>
      <c r="AC25" s="125">
        <f ca="1">COUNTIF($E$14:$OK$14,"土休13休土")+COUNTIF($E$14:$OK$14,"日休13休日")</f>
        <v>0</v>
      </c>
      <c r="AD25" s="123"/>
      <c r="AE25" s="125">
        <f ca="1">COUNTIF($E$14:$OK$14,"土休14休土")+COUNTIF($E$14:$OK$14,"日休14休日")</f>
        <v>0</v>
      </c>
      <c r="AF25" s="123"/>
      <c r="AG25" s="125">
        <f ca="1">COUNTIF($E$14:$OK$14,"土休15休土")+COUNTIF($E$14:$OK$14,"日休15休日")</f>
        <v>0</v>
      </c>
      <c r="AH25" s="123"/>
      <c r="AI25" s="125">
        <f ca="1">COUNTIF($E$14:$OK$14,"土休16休土")+COUNTIF($E$14:$OK$14,"日休16休日")</f>
        <v>0</v>
      </c>
      <c r="AJ25" s="123"/>
      <c r="AK25" s="125">
        <f ca="1">COUNTIF($E$14:$OK$14,"土休17休土")+COUNTIF($E$14:$OK$14,"日休17休日")</f>
        <v>0</v>
      </c>
      <c r="AL25" s="123"/>
      <c r="AM25" s="125">
        <f ca="1">COUNTIF($E$14:$OK$14,"土休18休土")+COUNTIF($E$14:$OK$14,"日休18休日")</f>
        <v>0</v>
      </c>
      <c r="AN25" s="123"/>
      <c r="AO25" s="125">
        <f ca="1">COUNTIF($E$14:$OK$14,"土休19休土")+COUNTIF($E$14:$OK$14,"日休19休日")</f>
        <v>0</v>
      </c>
      <c r="AP25" s="123"/>
      <c r="AQ25" s="125">
        <f ca="1">COUNTIF($E$14:$OK$14,"土休20休土")+COUNTIF($E$14:$OK$14,"日休20休日")</f>
        <v>0</v>
      </c>
      <c r="AR25" s="123"/>
      <c r="AS25" s="125">
        <f ca="1">COUNTIF($E$14:$OK$14,"土休21休土")+COUNTIF($E$14:$OK$14,"日休21休日")</f>
        <v>0</v>
      </c>
      <c r="AT25" s="123"/>
      <c r="AU25" s="125">
        <f ca="1">COUNTIF($E$14:$OK$14,"土休22休土")+COUNTIF($E$14:$OK$14,"日休22休日")</f>
        <v>0</v>
      </c>
      <c r="AV25" s="123"/>
      <c r="AW25" s="125">
        <f ca="1">COUNTIF($E$14:$OK$14,"土休23休土")+COUNTIF($E$14:$OK$14,"日休23休日")</f>
        <v>0</v>
      </c>
      <c r="AX25" s="123"/>
      <c r="AY25" s="125">
        <f ca="1">COUNTIF($E$14:$OK$14,"土休24休土")+COUNTIF($E$14:$OK$14,"日休24休日")</f>
        <v>0</v>
      </c>
      <c r="AZ25" s="123"/>
      <c r="BA25" s="125">
        <f ca="1">COUNTIF($E$14:$OK$14,"土休25休土")+COUNTIF($E$14:$OK$14,"日休25休日")</f>
        <v>0</v>
      </c>
      <c r="BB25" s="123"/>
      <c r="BC25" s="125">
        <f ca="1">COUNTIF($E$14:$OK$14,"土休26休土")+COUNTIF($E$14:$OK$14,"日休26休日")</f>
        <v>0</v>
      </c>
      <c r="BD25" s="123"/>
      <c r="BE25" s="125">
        <f ca="1">COUNTIF($E$14:$OK$14,"土休27休土")+COUNTIF($E$14:$OK$14,"日休27休日")</f>
        <v>0</v>
      </c>
      <c r="BF25" s="123"/>
      <c r="BG25" s="125">
        <f ca="1">COUNTIF($E$14:$OK$14,"土休28休土")+COUNTIF($E$14:$OK$14,"日休28休日")</f>
        <v>0</v>
      </c>
      <c r="BH25" s="123"/>
      <c r="BI25" s="125">
        <f ca="1">COUNTIF($E$14:$OK$14,"土休29休土")+COUNTIF($E$14:$OK$14,"日休29休日")</f>
        <v>0</v>
      </c>
      <c r="BJ25" s="123"/>
      <c r="BK25" s="125">
        <f ca="1">COUNTIF($E$14:$OK$14,"土休30休土")+COUNTIF($E$14:$OK$14,"日休30休日")</f>
        <v>0</v>
      </c>
      <c r="BL25" s="123"/>
      <c r="BM25" s="125">
        <f ca="1">COUNTIF($E$14:$OK$14,"土休31休土")+COUNTIF($E$14:$OK$14,"日休31休日")</f>
        <v>0</v>
      </c>
      <c r="BN25" s="123"/>
      <c r="BO25" s="125">
        <f ca="1">COUNTIF($E$14:$OK$14,"土休32休土")+COUNTIF($E$14:$OK$14,"日休32休日")</f>
        <v>0</v>
      </c>
      <c r="BP25" s="123"/>
      <c r="BQ25" s="125">
        <f ca="1">COUNTIF($E$14:$OK$14,"土休33休土")+COUNTIF($E$14:$OK$14,"日休33休日")</f>
        <v>0</v>
      </c>
      <c r="BR25" s="123"/>
      <c r="BS25" s="125">
        <f ca="1">COUNTIF($E$14:$OK$14,"土休34休土")+COUNTIF($E$14:$OK$14,"日休34休日")</f>
        <v>0</v>
      </c>
      <c r="BT25" s="123"/>
      <c r="BU25" s="125">
        <f ca="1">COUNTIF($E$14:$OK$14,"土休35休土")+COUNTIF($E$14:$OK$14,"日休35休日")</f>
        <v>0</v>
      </c>
      <c r="BV25" s="123"/>
      <c r="BW25" s="125">
        <f ca="1">COUNTIF($E$14:$OK$14,"土休36休土")+COUNTIF($E$14:$OK$14,"日休36休日")</f>
        <v>0</v>
      </c>
      <c r="BX25" s="123"/>
      <c r="BY25" s="125">
        <f ca="1">COUNTIF($E$14:$OK$14,"土休37休土")+COUNTIF($E$14:$OK$14,"日休37休日")</f>
        <v>0</v>
      </c>
      <c r="BZ25" s="123"/>
      <c r="CA25" s="125">
        <f ca="1">COUNTIF($E$14:$OK$14,"土休38休土")+COUNTIF($E$14:$OK$14,"日休38休日")</f>
        <v>0</v>
      </c>
      <c r="CB25" s="123"/>
      <c r="CC25" s="125">
        <f ca="1">COUNTIF($E$14:$OK$14,"土休39休土")+COUNTIF($E$14:$OK$14,"日休39休日")</f>
        <v>0</v>
      </c>
      <c r="CD25" s="123"/>
      <c r="CE25" s="125">
        <f ca="1">COUNTIF($E$14:$OK$14,"土休40休土")+COUNTIF($E$14:$OK$14,"日休40休日")</f>
        <v>0</v>
      </c>
      <c r="CF25" s="123"/>
      <c r="CG25" s="125">
        <f ca="1">COUNTIF($E$14:$OK$14,"土休41休土")+COUNTIF($E$14:$OK$14,"日休41休日")</f>
        <v>0</v>
      </c>
      <c r="CH25" s="123"/>
      <c r="CI25" s="125">
        <f ca="1">COUNTIF($E$14:$OK$14,"土休42休土")+COUNTIF($E$14:$OK$14,"日休42休日")</f>
        <v>0</v>
      </c>
      <c r="CJ25" s="123"/>
      <c r="CK25" s="125">
        <f ca="1">COUNTIF($E$14:$OK$14,"土休43休土")+COUNTIF($E$14:$OK$14,"日休43休日")</f>
        <v>0</v>
      </c>
      <c r="CL25" s="123"/>
      <c r="CM25" s="125">
        <f ca="1">COUNTIF($E$14:$OK$14,"土休44休土")+COUNTIF($E$14:$OK$14,"日休44休日")</f>
        <v>0</v>
      </c>
      <c r="CN25" s="123"/>
      <c r="CO25" s="125">
        <f ca="1">COUNTIF($E$14:$OK$14,"土休45休土")+COUNTIF($E$14:$OK$14,"日休45休日")</f>
        <v>0</v>
      </c>
      <c r="CP25" s="123"/>
      <c r="CQ25" s="125">
        <f ca="1">COUNTIF($E$14:$OK$14,"土休46休土")+COUNTIF($E$14:$OK$14,"日休46休日")</f>
        <v>0</v>
      </c>
      <c r="CR25" s="123"/>
      <c r="CS25" s="125">
        <f ca="1">COUNTIF($E$14:$OK$14,"土休47休土")+COUNTIF($E$14:$OK$14,"日休47休日")</f>
        <v>0</v>
      </c>
      <c r="CT25" s="123"/>
      <c r="CU25" s="125">
        <f ca="1">COUNTIF($E$14:$OK$14,"土休48休土")+COUNTIF($E$14:$OK$14,"日休48休日")</f>
        <v>0</v>
      </c>
      <c r="CV25" s="123"/>
      <c r="CW25" s="125">
        <f ca="1">COUNTIF($E$14:$OK$14,"土休49休土")+COUNTIF($E$14:$OK$14,"日休49休日")</f>
        <v>0</v>
      </c>
      <c r="CX25" s="123"/>
      <c r="CY25" s="125">
        <f ca="1">COUNTIF($E$14:$OK$14,"土休50休土")+COUNTIF($E$14:$OK$14,"日休50休日")</f>
        <v>0</v>
      </c>
      <c r="CZ25" s="123"/>
      <c r="DA25" s="125">
        <f ca="1">COUNTIF($E$14:$OK$14,"土休51休土")+COUNTIF($E$14:$OK$14,"日休51休日")</f>
        <v>0</v>
      </c>
      <c r="DB25" s="123"/>
      <c r="DC25" s="125">
        <f ca="1">COUNTIF($E$14:$OK$14,"土休52休土")+COUNTIF($E$14:$OK$14,"日休52休日")</f>
        <v>0</v>
      </c>
      <c r="DD25" s="123"/>
      <c r="DE25" s="125">
        <f ca="1">COUNTIF($E$14:$OK$14,"土休53休土")+COUNTIF($E$14:$OK$14,"日休53休日")</f>
        <v>0</v>
      </c>
      <c r="DF25" s="123"/>
      <c r="DG25" s="125">
        <f ca="1">COUNTIF($E$14:$OK$14,"土休54休土")+COUNTIF($E$14:$OK$14,"日休54休日")</f>
        <v>0</v>
      </c>
      <c r="DH25" s="123"/>
      <c r="DI25" s="125">
        <f ca="1">COUNTIF($E$14:$OK$14,"土休55休土")+COUNTIF($E$14:$OK$14,"日休55休日")</f>
        <v>0</v>
      </c>
      <c r="DJ25" s="123"/>
      <c r="DK25" s="125">
        <f ca="1">COUNTIF($E$14:$OK$14,"土休56休土")+COUNTIF($E$14:$OK$14,"日休56休日")</f>
        <v>0</v>
      </c>
      <c r="DL25" s="123"/>
      <c r="DM25" s="125">
        <f ca="1">COUNTIF($E$14:$OK$14,"土休57休土")+COUNTIF($E$14:$OK$14,"日休57休日")</f>
        <v>0</v>
      </c>
      <c r="DN25" s="123"/>
      <c r="DO25" s="125">
        <f ca="1">COUNTIF($E$14:$OK$14,"土休58休土")+COUNTIF($E$14:$OK$14,"日休58休日")</f>
        <v>0</v>
      </c>
      <c r="DP25" s="123"/>
      <c r="DQ25" s="125">
        <f ca="1">COUNTIF($E$14:$OK$14,"土休59休土")+COUNTIF($E$14:$OK$14,"日休59休日")</f>
        <v>0</v>
      </c>
      <c r="DR25" s="123"/>
      <c r="DS25" s="125">
        <f ca="1">COUNTIF($E$14:$OK$14,"土休60休土")+COUNTIF($E$14:$OK$14,"日休60休日")</f>
        <v>0</v>
      </c>
      <c r="DT25" s="123"/>
      <c r="DU25" s="125">
        <f ca="1">COUNTIF($E$14:$OK$14,"土休61休土")+COUNTIF($E$14:$OK$14,"日休61休日")</f>
        <v>0</v>
      </c>
      <c r="DV25" s="123"/>
    </row>
    <row r="26" spans="2:129" ht="13.5" customHeight="1" thickBot="1">
      <c r="B26" s="197" t="s">
        <v>217</v>
      </c>
      <c r="C26" s="198"/>
      <c r="D26" s="199"/>
      <c r="E26" s="228"/>
      <c r="F26" s="124"/>
      <c r="G26" s="228"/>
      <c r="H26" s="124"/>
      <c r="I26" s="228"/>
      <c r="J26" s="124"/>
      <c r="K26" s="228"/>
      <c r="L26" s="124"/>
      <c r="M26" s="228"/>
      <c r="N26" s="124"/>
      <c r="O26" s="228"/>
      <c r="P26" s="124"/>
      <c r="Q26" s="228"/>
      <c r="R26" s="124"/>
      <c r="S26" s="228"/>
      <c r="T26" s="124"/>
      <c r="U26" s="228"/>
      <c r="V26" s="124"/>
      <c r="W26" s="228"/>
      <c r="X26" s="124"/>
      <c r="Y26" s="228"/>
      <c r="Z26" s="124"/>
      <c r="AA26" s="228"/>
      <c r="AB26" s="124"/>
      <c r="AC26" s="228"/>
      <c r="AD26" s="124"/>
      <c r="AE26" s="228"/>
      <c r="AF26" s="124"/>
      <c r="AG26" s="228"/>
      <c r="AH26" s="124"/>
      <c r="AI26" s="228"/>
      <c r="AJ26" s="124"/>
      <c r="AK26" s="228"/>
      <c r="AL26" s="124"/>
      <c r="AM26" s="228"/>
      <c r="AN26" s="124"/>
      <c r="AO26" s="228"/>
      <c r="AP26" s="124"/>
      <c r="AQ26" s="228"/>
      <c r="AR26" s="124"/>
      <c r="AS26" s="228"/>
      <c r="AT26" s="124"/>
      <c r="AU26" s="228"/>
      <c r="AV26" s="124"/>
      <c r="AW26" s="228"/>
      <c r="AX26" s="124"/>
      <c r="AY26" s="228"/>
      <c r="AZ26" s="124"/>
      <c r="BA26" s="228"/>
      <c r="BB26" s="124"/>
      <c r="BC26" s="228"/>
      <c r="BD26" s="124"/>
      <c r="BE26" s="228"/>
      <c r="BF26" s="124"/>
      <c r="BG26" s="228"/>
      <c r="BH26" s="124"/>
      <c r="BI26" s="228"/>
      <c r="BJ26" s="124"/>
      <c r="BK26" s="228"/>
      <c r="BL26" s="124"/>
      <c r="BM26" s="228"/>
      <c r="BN26" s="124"/>
      <c r="BO26" s="228"/>
      <c r="BP26" s="124"/>
      <c r="BQ26" s="228"/>
      <c r="BR26" s="124"/>
      <c r="BS26" s="228"/>
      <c r="BT26" s="124"/>
      <c r="BU26" s="228"/>
      <c r="BV26" s="124"/>
      <c r="BW26" s="228"/>
      <c r="BX26" s="124"/>
      <c r="BY26" s="228"/>
      <c r="BZ26" s="124"/>
      <c r="CA26" s="228"/>
      <c r="CB26" s="124"/>
      <c r="CC26" s="228"/>
      <c r="CD26" s="124"/>
      <c r="CE26" s="228"/>
      <c r="CF26" s="124"/>
      <c r="CG26" s="228"/>
      <c r="CH26" s="124"/>
      <c r="CI26" s="228"/>
      <c r="CJ26" s="124"/>
      <c r="CK26" s="228"/>
      <c r="CL26" s="124"/>
      <c r="CM26" s="228"/>
      <c r="CN26" s="124"/>
      <c r="CO26" s="228"/>
      <c r="CP26" s="124"/>
      <c r="CQ26" s="228"/>
      <c r="CR26" s="124"/>
      <c r="CS26" s="228"/>
      <c r="CT26" s="124"/>
      <c r="CU26" s="228"/>
      <c r="CV26" s="124"/>
      <c r="CW26" s="228"/>
      <c r="CX26" s="124"/>
      <c r="CY26" s="228"/>
      <c r="CZ26" s="124"/>
      <c r="DA26" s="228"/>
      <c r="DB26" s="124"/>
      <c r="DC26" s="228"/>
      <c r="DD26" s="124"/>
      <c r="DE26" s="228"/>
      <c r="DF26" s="124"/>
      <c r="DG26" s="228"/>
      <c r="DH26" s="124"/>
      <c r="DI26" s="228"/>
      <c r="DJ26" s="124"/>
      <c r="DK26" s="228"/>
      <c r="DL26" s="124"/>
      <c r="DM26" s="228"/>
      <c r="DN26" s="124"/>
      <c r="DO26" s="228"/>
      <c r="DP26" s="124"/>
      <c r="DQ26" s="228"/>
      <c r="DR26" s="124"/>
      <c r="DS26" s="228"/>
      <c r="DT26" s="124"/>
      <c r="DU26" s="228"/>
      <c r="DV26" s="124"/>
    </row>
    <row r="27" spans="2:129" ht="13.5" customHeight="1">
      <c r="B27" s="237" t="s">
        <v>9</v>
      </c>
      <c r="C27" s="238"/>
      <c r="D27" s="239"/>
      <c r="E27" s="190">
        <f ca="1">COUNTIF($E$13:$OK$13,"*休1休*")</f>
        <v>0</v>
      </c>
      <c r="F27" s="189"/>
      <c r="G27" s="190">
        <f ca="1">COUNTIF($E$13:$OK$13,"*休2休*")</f>
        <v>0</v>
      </c>
      <c r="H27" s="189"/>
      <c r="I27" s="190">
        <f ca="1">COUNTIF($E$13:$OK$13,"*休3休*")</f>
        <v>0</v>
      </c>
      <c r="J27" s="189"/>
      <c r="K27" s="190">
        <f ca="1">COUNTIF($E$13:$OK$13,"*休4休*")</f>
        <v>0</v>
      </c>
      <c r="L27" s="189"/>
      <c r="M27" s="190">
        <f ca="1">COUNTIF($E$13:$OK$13,"*休5休*")</f>
        <v>0</v>
      </c>
      <c r="N27" s="189"/>
      <c r="O27" s="190">
        <f ca="1">COUNTIF($E$13:$OK$13,"*休6休*")</f>
        <v>0</v>
      </c>
      <c r="P27" s="189"/>
      <c r="Q27" s="190">
        <f ca="1">COUNTIF($E$13:$OK$13,"*休7休*")</f>
        <v>0</v>
      </c>
      <c r="R27" s="189"/>
      <c r="S27" s="190">
        <f ca="1">COUNTIF($E$13:$OK$13,"*休8休*")</f>
        <v>0</v>
      </c>
      <c r="T27" s="189"/>
      <c r="U27" s="190">
        <f ca="1">COUNTIF($E$13:$OK$13,"*休9休*")</f>
        <v>0</v>
      </c>
      <c r="V27" s="189"/>
      <c r="W27" s="190">
        <f ca="1">COUNTIF($E$13:$OK$13,"*休10休*")</f>
        <v>0</v>
      </c>
      <c r="X27" s="189"/>
      <c r="Y27" s="190">
        <f ca="1">COUNTIF($E$13:$OK$13,"*休11休*")</f>
        <v>0</v>
      </c>
      <c r="Z27" s="189"/>
      <c r="AA27" s="190">
        <f ca="1">COUNTIF($E$13:$OK$13,"*休12休*")</f>
        <v>0</v>
      </c>
      <c r="AB27" s="189"/>
      <c r="AC27" s="190">
        <f ca="1">COUNTIF($E$13:$OK$13,"*休13休*")</f>
        <v>0</v>
      </c>
      <c r="AD27" s="189"/>
      <c r="AE27" s="190">
        <f ca="1">COUNTIF($E$13:$OK$13,"*休14休*")</f>
        <v>0</v>
      </c>
      <c r="AF27" s="189"/>
      <c r="AG27" s="190">
        <f ca="1">COUNTIF($E$13:$OK$13,"*休15休*")</f>
        <v>0</v>
      </c>
      <c r="AH27" s="189"/>
      <c r="AI27" s="190">
        <f ca="1">COUNTIF($E$13:$OK$13,"*休16休*")</f>
        <v>0</v>
      </c>
      <c r="AJ27" s="189"/>
      <c r="AK27" s="190">
        <f ca="1">COUNTIF($E$13:$OK$13,"*休17休*")</f>
        <v>0</v>
      </c>
      <c r="AL27" s="189"/>
      <c r="AM27" s="190">
        <f ca="1">COUNTIF($E$13:$OK$13,"*休18休*")</f>
        <v>0</v>
      </c>
      <c r="AN27" s="189"/>
      <c r="AO27" s="190">
        <f ca="1">COUNTIF($E$13:$OK$13,"*休19休*")</f>
        <v>0</v>
      </c>
      <c r="AP27" s="189"/>
      <c r="AQ27" s="190">
        <f ca="1">COUNTIF($E$13:$OK$13,"*休20休*")</f>
        <v>0</v>
      </c>
      <c r="AR27" s="189"/>
      <c r="AS27" s="190">
        <f ca="1">COUNTIF($E$13:$OK$13,"*休21休*")</f>
        <v>0</v>
      </c>
      <c r="AT27" s="189"/>
      <c r="AU27" s="190">
        <f ca="1">COUNTIF($E$13:$OK$13,"*休22休*")</f>
        <v>0</v>
      </c>
      <c r="AV27" s="189"/>
      <c r="AW27" s="190">
        <f ca="1">COUNTIF($E$13:$OK$13,"*休23休*")</f>
        <v>0</v>
      </c>
      <c r="AX27" s="189"/>
      <c r="AY27" s="190">
        <f ca="1">COUNTIF($E$13:$OK$13,"*休24休*")</f>
        <v>0</v>
      </c>
      <c r="AZ27" s="189"/>
      <c r="BA27" s="190">
        <f ca="1">COUNTIF($E$13:$OK$13,"*休25休*")</f>
        <v>0</v>
      </c>
      <c r="BB27" s="189"/>
      <c r="BC27" s="190">
        <f ca="1">COUNTIF($E$13:$OK$13,"*休26休*")</f>
        <v>0</v>
      </c>
      <c r="BD27" s="189"/>
      <c r="BE27" s="190">
        <f ca="1">COUNTIF($E$13:$OK$13,"*休27休*")</f>
        <v>0</v>
      </c>
      <c r="BF27" s="189"/>
      <c r="BG27" s="190">
        <f ca="1">COUNTIF($E$13:$OK$13,"*休28休*")</f>
        <v>0</v>
      </c>
      <c r="BH27" s="189"/>
      <c r="BI27" s="190">
        <f ca="1">COUNTIF($E$13:$OK$13,"*休29休*")</f>
        <v>0</v>
      </c>
      <c r="BJ27" s="189"/>
      <c r="BK27" s="190">
        <f ca="1">COUNTIF($E$13:$OK$13,"*休30休*")</f>
        <v>0</v>
      </c>
      <c r="BL27" s="189"/>
      <c r="BM27" s="190">
        <f ca="1">COUNTIF($E$13:$OK$13,"*休31休*")</f>
        <v>0</v>
      </c>
      <c r="BN27" s="189"/>
      <c r="BO27" s="190">
        <f ca="1">COUNTIF($E$13:$OK$13,"*休32休*")</f>
        <v>0</v>
      </c>
      <c r="BP27" s="189"/>
      <c r="BQ27" s="190">
        <f ca="1">COUNTIF($E$13:$OK$13,"*休33休*")</f>
        <v>0</v>
      </c>
      <c r="BR27" s="189"/>
      <c r="BS27" s="190">
        <f ca="1">COUNTIF($E$13:$OK$13,"*休34休*")</f>
        <v>0</v>
      </c>
      <c r="BT27" s="189"/>
      <c r="BU27" s="190">
        <f ca="1">COUNTIF($E$13:$OK$13,"*休35休*")</f>
        <v>0</v>
      </c>
      <c r="BV27" s="189"/>
      <c r="BW27" s="190">
        <f ca="1">COUNTIF($E$13:$OK$13,"*休36休*")</f>
        <v>0</v>
      </c>
      <c r="BX27" s="189"/>
      <c r="BY27" s="190">
        <f ca="1">COUNTIF($E$13:$OK$13,"*休37休*")</f>
        <v>0</v>
      </c>
      <c r="BZ27" s="189"/>
      <c r="CA27" s="190">
        <f ca="1">COUNTIF($E$13:$OK$13,"*休38休*")</f>
        <v>0</v>
      </c>
      <c r="CB27" s="189"/>
      <c r="CC27" s="190">
        <f ca="1">COUNTIF($E$13:$OK$13,"*休39休*")</f>
        <v>0</v>
      </c>
      <c r="CD27" s="189"/>
      <c r="CE27" s="190">
        <f ca="1">COUNTIF($E$13:$OK$13,"*休40休*")</f>
        <v>0</v>
      </c>
      <c r="CF27" s="189"/>
      <c r="CG27" s="190">
        <f ca="1">COUNTIF($E$13:$OK$13,"*休41休*")</f>
        <v>0</v>
      </c>
      <c r="CH27" s="189"/>
      <c r="CI27" s="190">
        <f ca="1">COUNTIF($E$13:$OK$13,"*休42休*")</f>
        <v>0</v>
      </c>
      <c r="CJ27" s="189"/>
      <c r="CK27" s="190">
        <f ca="1">COUNTIF($E$13:$OK$13,"*休43休*")</f>
        <v>0</v>
      </c>
      <c r="CL27" s="189"/>
      <c r="CM27" s="190">
        <f ca="1">COUNTIF($E$13:$OK$13,"*休44休*")</f>
        <v>0</v>
      </c>
      <c r="CN27" s="189"/>
      <c r="CO27" s="190">
        <f ca="1">COUNTIF($E$13:$OK$13,"*休45休*")</f>
        <v>0</v>
      </c>
      <c r="CP27" s="189"/>
      <c r="CQ27" s="190">
        <f ca="1">COUNTIF($E$13:$OK$13,"*休46休*")</f>
        <v>0</v>
      </c>
      <c r="CR27" s="189"/>
      <c r="CS27" s="190">
        <f ca="1">COUNTIF($E$13:$OK$13,"*休47休*")</f>
        <v>0</v>
      </c>
      <c r="CT27" s="189"/>
      <c r="CU27" s="190">
        <f ca="1">COUNTIF($E$13:$OK$13,"*休48休*")</f>
        <v>0</v>
      </c>
      <c r="CV27" s="189"/>
      <c r="CW27" s="190">
        <f ca="1">COUNTIF($E$13:$OK$13,"*休49休*")</f>
        <v>0</v>
      </c>
      <c r="CX27" s="189"/>
      <c r="CY27" s="190">
        <f ca="1">COUNTIF($E$13:$OK$13,"*休50休*")</f>
        <v>0</v>
      </c>
      <c r="CZ27" s="189"/>
      <c r="DA27" s="190">
        <f ca="1">COUNTIF($E$13:$OK$13,"*休51休*")</f>
        <v>0</v>
      </c>
      <c r="DB27" s="189"/>
      <c r="DC27" s="190">
        <f ca="1">COUNTIF($E$13:$OK$13,"*休52休*")</f>
        <v>0</v>
      </c>
      <c r="DD27" s="189"/>
      <c r="DE27" s="190">
        <f ca="1">COUNTIF($E$13:$OK$13,"*休53休*")</f>
        <v>0</v>
      </c>
      <c r="DF27" s="189"/>
      <c r="DG27" s="190">
        <f ca="1">COUNTIF($E$13:$OK$13,"*休54休*")</f>
        <v>0</v>
      </c>
      <c r="DH27" s="189"/>
      <c r="DI27" s="190">
        <f ca="1">COUNTIF($E$13:$OK$13,"*休55休*")</f>
        <v>0</v>
      </c>
      <c r="DJ27" s="189"/>
      <c r="DK27" s="190">
        <f ca="1">COUNTIF($E$13:$OK$13,"*休56休*")</f>
        <v>0</v>
      </c>
      <c r="DL27" s="189"/>
      <c r="DM27" s="190">
        <f ca="1">COUNTIF($E$13:$OK$13,"*休57休*")</f>
        <v>0</v>
      </c>
      <c r="DN27" s="189"/>
      <c r="DO27" s="190">
        <f ca="1">COUNTIF($E$13:$OK$13,"*休58休*")</f>
        <v>0</v>
      </c>
      <c r="DP27" s="189"/>
      <c r="DQ27" s="190">
        <f ca="1">COUNTIF($E$13:$OK$13,"*休59休*")</f>
        <v>0</v>
      </c>
      <c r="DR27" s="189"/>
      <c r="DS27" s="190">
        <f ca="1">COUNTIF($E$13:$OK$13,"*休60休*")</f>
        <v>0</v>
      </c>
      <c r="DT27" s="189"/>
      <c r="DU27" s="190">
        <f ca="1">COUNTIF($E$13:$OK$13,"*休61休*")</f>
        <v>0</v>
      </c>
      <c r="DV27" s="189"/>
    </row>
    <row r="28" spans="2:129" ht="13.5" customHeight="1">
      <c r="B28" s="195" t="s">
        <v>10</v>
      </c>
      <c r="C28" s="135"/>
      <c r="D28" s="196"/>
      <c r="E28" s="125">
        <f ca="1">COUNTIF($E$14:$OK$14,"*休1休*")</f>
        <v>0</v>
      </c>
      <c r="F28" s="123"/>
      <c r="G28" s="125">
        <f ca="1">COUNTIF($E$14:$OK$14,"*休2休*")</f>
        <v>0</v>
      </c>
      <c r="H28" s="123"/>
      <c r="I28" s="125">
        <f ca="1">COUNTIF($E$14:$OK$14,"*休3休*")</f>
        <v>0</v>
      </c>
      <c r="J28" s="123"/>
      <c r="K28" s="125">
        <f ca="1">COUNTIF($E$14:$OK$14,"*休4休*")</f>
        <v>0</v>
      </c>
      <c r="L28" s="123"/>
      <c r="M28" s="125">
        <f ca="1">COUNTIF($E$14:$OK$14,"*休5休*")</f>
        <v>0</v>
      </c>
      <c r="N28" s="123"/>
      <c r="O28" s="125">
        <f ca="1">COUNTIF($E$14:$OK$14,"*休6休*")</f>
        <v>0</v>
      </c>
      <c r="P28" s="123"/>
      <c r="Q28" s="125">
        <f ca="1">COUNTIF($E$14:$OK$14,"*休7休*")</f>
        <v>0</v>
      </c>
      <c r="R28" s="123"/>
      <c r="S28" s="125">
        <f ca="1">COUNTIF($E$14:$OK$14,"*休8休*")</f>
        <v>0</v>
      </c>
      <c r="T28" s="123"/>
      <c r="U28" s="125">
        <f ca="1">COUNTIF($E$14:$OK$14,"*休9休*")</f>
        <v>0</v>
      </c>
      <c r="V28" s="123"/>
      <c r="W28" s="125">
        <f ca="1">COUNTIF($E$14:$OK$14,"*休10休*")</f>
        <v>0</v>
      </c>
      <c r="X28" s="123"/>
      <c r="Y28" s="125">
        <f ca="1">COUNTIF($E$14:$OK$14,"*休11休*")</f>
        <v>0</v>
      </c>
      <c r="Z28" s="123"/>
      <c r="AA28" s="125">
        <f ca="1">COUNTIF($E$14:$OK$14,"*休12休*")</f>
        <v>0</v>
      </c>
      <c r="AB28" s="123"/>
      <c r="AC28" s="125">
        <f ca="1">COUNTIF($E$14:$OK$14,"*休13休*")</f>
        <v>0</v>
      </c>
      <c r="AD28" s="123"/>
      <c r="AE28" s="125">
        <f ca="1">COUNTIF($E$14:$OK$14,"*休14休*")</f>
        <v>0</v>
      </c>
      <c r="AF28" s="123"/>
      <c r="AG28" s="125">
        <f ca="1">COUNTIF($E$14:$OK$14,"*休15休*")</f>
        <v>0</v>
      </c>
      <c r="AH28" s="123"/>
      <c r="AI28" s="125">
        <f ca="1">COUNTIF($E$14:$OK$14,"*休16休*")</f>
        <v>0</v>
      </c>
      <c r="AJ28" s="123"/>
      <c r="AK28" s="125">
        <f ca="1">COUNTIF($E$14:$OK$14,"*休17休*")</f>
        <v>0</v>
      </c>
      <c r="AL28" s="123"/>
      <c r="AM28" s="125">
        <f ca="1">COUNTIF($E$14:$OK$14,"*休18休*")</f>
        <v>0</v>
      </c>
      <c r="AN28" s="123"/>
      <c r="AO28" s="125">
        <f ca="1">COUNTIF($E$14:$OK$14,"*休19休*")</f>
        <v>0</v>
      </c>
      <c r="AP28" s="123"/>
      <c r="AQ28" s="125">
        <f ca="1">COUNTIF($E$14:$OK$14,"*休20休*")</f>
        <v>0</v>
      </c>
      <c r="AR28" s="123"/>
      <c r="AS28" s="125">
        <f ca="1">COUNTIF($E$14:$OK$14,"*休21休*")</f>
        <v>0</v>
      </c>
      <c r="AT28" s="123"/>
      <c r="AU28" s="125">
        <f ca="1">COUNTIF($E$14:$OK$14,"*休22休*")</f>
        <v>0</v>
      </c>
      <c r="AV28" s="123"/>
      <c r="AW28" s="125">
        <f ca="1">COUNTIF($E$14:$OK$14,"*休23休*")</f>
        <v>0</v>
      </c>
      <c r="AX28" s="123"/>
      <c r="AY28" s="125">
        <f ca="1">COUNTIF($E$14:$OK$14,"*休24休*")</f>
        <v>0</v>
      </c>
      <c r="AZ28" s="123"/>
      <c r="BA28" s="125">
        <f ca="1">COUNTIF($E$14:$OK$14,"*休25休*")</f>
        <v>0</v>
      </c>
      <c r="BB28" s="123"/>
      <c r="BC28" s="125">
        <f ca="1">COUNTIF($E$14:$OK$14,"*休26休*")</f>
        <v>0</v>
      </c>
      <c r="BD28" s="123"/>
      <c r="BE28" s="125">
        <f ca="1">COUNTIF($E$14:$OK$14,"*休27休*")</f>
        <v>0</v>
      </c>
      <c r="BF28" s="123"/>
      <c r="BG28" s="125">
        <f ca="1">COUNTIF($E$14:$OK$14,"*休28休*")</f>
        <v>0</v>
      </c>
      <c r="BH28" s="123"/>
      <c r="BI28" s="125">
        <f ca="1">COUNTIF($E$14:$OK$14,"*休29休*")</f>
        <v>0</v>
      </c>
      <c r="BJ28" s="123"/>
      <c r="BK28" s="125">
        <f ca="1">COUNTIF($E$14:$OK$14,"*休30休*")</f>
        <v>0</v>
      </c>
      <c r="BL28" s="123"/>
      <c r="BM28" s="125">
        <f ca="1">COUNTIF($E$14:$OK$14,"*休31休*")</f>
        <v>0</v>
      </c>
      <c r="BN28" s="123"/>
      <c r="BO28" s="125">
        <f ca="1">COUNTIF($E$14:$OK$14,"*休32休*")</f>
        <v>0</v>
      </c>
      <c r="BP28" s="123"/>
      <c r="BQ28" s="125">
        <f ca="1">COUNTIF($E$14:$OK$14,"*休33休*")</f>
        <v>0</v>
      </c>
      <c r="BR28" s="123"/>
      <c r="BS28" s="125">
        <f ca="1">COUNTIF($E$14:$OK$14,"*休34休*")</f>
        <v>0</v>
      </c>
      <c r="BT28" s="123"/>
      <c r="BU28" s="125">
        <f ca="1">COUNTIF($E$14:$OK$14,"*休35休*")</f>
        <v>0</v>
      </c>
      <c r="BV28" s="123"/>
      <c r="BW28" s="125">
        <f ca="1">COUNTIF($E$14:$OK$14,"*休36休*")</f>
        <v>0</v>
      </c>
      <c r="BX28" s="123"/>
      <c r="BY28" s="125">
        <f ca="1">COUNTIF($E$14:$OK$14,"*休37休*")</f>
        <v>0</v>
      </c>
      <c r="BZ28" s="123"/>
      <c r="CA28" s="125">
        <f ca="1">COUNTIF($E$14:$OK$14,"*休38休*")</f>
        <v>0</v>
      </c>
      <c r="CB28" s="123"/>
      <c r="CC28" s="125">
        <f ca="1">COUNTIF($E$14:$OK$14,"*休39休*")</f>
        <v>0</v>
      </c>
      <c r="CD28" s="123"/>
      <c r="CE28" s="125">
        <f ca="1">COUNTIF($E$14:$OK$14,"*休40休*")</f>
        <v>0</v>
      </c>
      <c r="CF28" s="123"/>
      <c r="CG28" s="125">
        <f ca="1">COUNTIF($E$14:$OK$14,"*休41休*")</f>
        <v>0</v>
      </c>
      <c r="CH28" s="123"/>
      <c r="CI28" s="125">
        <f ca="1">COUNTIF($E$14:$OK$14,"*休42休*")</f>
        <v>0</v>
      </c>
      <c r="CJ28" s="123"/>
      <c r="CK28" s="125">
        <f ca="1">COUNTIF($E$14:$OK$14,"*休43休*")</f>
        <v>0</v>
      </c>
      <c r="CL28" s="123"/>
      <c r="CM28" s="125">
        <f ca="1">COUNTIF($E$14:$OK$14,"*休44休*")</f>
        <v>0</v>
      </c>
      <c r="CN28" s="123"/>
      <c r="CO28" s="125">
        <f ca="1">COUNTIF($E$14:$OK$14,"*休45休*")</f>
        <v>0</v>
      </c>
      <c r="CP28" s="123"/>
      <c r="CQ28" s="125">
        <f ca="1">COUNTIF($E$14:$OK$14,"*休46休*")</f>
        <v>0</v>
      </c>
      <c r="CR28" s="123"/>
      <c r="CS28" s="125">
        <f ca="1">COUNTIF($E$14:$OK$14,"*休47休*")</f>
        <v>0</v>
      </c>
      <c r="CT28" s="123"/>
      <c r="CU28" s="125">
        <f ca="1">COUNTIF($E$14:$OK$14,"*休48休*")</f>
        <v>0</v>
      </c>
      <c r="CV28" s="123"/>
      <c r="CW28" s="125">
        <f ca="1">COUNTIF($E$14:$OK$14,"*休49休*")</f>
        <v>0</v>
      </c>
      <c r="CX28" s="123"/>
      <c r="CY28" s="125">
        <f ca="1">COUNTIF($E$14:$OK$14,"*休50休*")</f>
        <v>0</v>
      </c>
      <c r="CZ28" s="123"/>
      <c r="DA28" s="125">
        <f ca="1">COUNTIF($E$14:$OK$14,"*休51休*")</f>
        <v>0</v>
      </c>
      <c r="DB28" s="123"/>
      <c r="DC28" s="125">
        <f ca="1">COUNTIF($E$14:$OK$14,"*休52休*")</f>
        <v>0</v>
      </c>
      <c r="DD28" s="123"/>
      <c r="DE28" s="125">
        <f ca="1">COUNTIF($E$14:$OK$14,"*休53休*")</f>
        <v>0</v>
      </c>
      <c r="DF28" s="123"/>
      <c r="DG28" s="125">
        <f ca="1">COUNTIF($E$14:$OK$14,"*休54休*")</f>
        <v>0</v>
      </c>
      <c r="DH28" s="123"/>
      <c r="DI28" s="125">
        <f ca="1">COUNTIF($E$14:$OK$14,"*休55休*")</f>
        <v>0</v>
      </c>
      <c r="DJ28" s="123"/>
      <c r="DK28" s="125">
        <f ca="1">COUNTIF($E$14:$OK$14,"*休56休*")</f>
        <v>0</v>
      </c>
      <c r="DL28" s="123"/>
      <c r="DM28" s="125">
        <f ca="1">COUNTIF($E$14:$OK$14,"*休57休*")</f>
        <v>0</v>
      </c>
      <c r="DN28" s="123"/>
      <c r="DO28" s="125">
        <f ca="1">COUNTIF($E$14:$OK$14,"*休58休*")</f>
        <v>0</v>
      </c>
      <c r="DP28" s="123"/>
      <c r="DQ28" s="125">
        <f ca="1">COUNTIF($E$14:$OK$14,"*休59休*")</f>
        <v>0</v>
      </c>
      <c r="DR28" s="123"/>
      <c r="DS28" s="125">
        <f ca="1">COUNTIF($E$14:$OK$14,"*休60休*")</f>
        <v>0</v>
      </c>
      <c r="DT28" s="123"/>
      <c r="DU28" s="125">
        <f ca="1">COUNTIF($E$14:$OK$14,"*休61休*")</f>
        <v>0</v>
      </c>
      <c r="DV28" s="123"/>
    </row>
    <row r="29" spans="2:129" ht="13.5" customHeight="1" thickBot="1">
      <c r="B29" s="197" t="s">
        <v>218</v>
      </c>
      <c r="C29" s="198"/>
      <c r="D29" s="199"/>
      <c r="E29" s="228"/>
      <c r="F29" s="124"/>
      <c r="G29" s="228"/>
      <c r="H29" s="124"/>
      <c r="I29" s="228"/>
      <c r="J29" s="124"/>
      <c r="K29" s="228"/>
      <c r="L29" s="124"/>
      <c r="M29" s="228"/>
      <c r="N29" s="124"/>
      <c r="O29" s="228"/>
      <c r="P29" s="124"/>
      <c r="Q29" s="228"/>
      <c r="R29" s="124"/>
      <c r="S29" s="228"/>
      <c r="T29" s="124"/>
      <c r="U29" s="228"/>
      <c r="V29" s="124"/>
      <c r="W29" s="228"/>
      <c r="X29" s="124"/>
      <c r="Y29" s="228"/>
      <c r="Z29" s="124"/>
      <c r="AA29" s="228"/>
      <c r="AB29" s="124"/>
      <c r="AC29" s="228"/>
      <c r="AD29" s="124"/>
      <c r="AE29" s="228"/>
      <c r="AF29" s="124"/>
      <c r="AG29" s="228"/>
      <c r="AH29" s="124"/>
      <c r="AI29" s="228"/>
      <c r="AJ29" s="124"/>
      <c r="AK29" s="228"/>
      <c r="AL29" s="124"/>
      <c r="AM29" s="228"/>
      <c r="AN29" s="124"/>
      <c r="AO29" s="228"/>
      <c r="AP29" s="124"/>
      <c r="AQ29" s="228"/>
      <c r="AR29" s="124"/>
      <c r="AS29" s="228"/>
      <c r="AT29" s="124"/>
      <c r="AU29" s="228"/>
      <c r="AV29" s="124"/>
      <c r="AW29" s="228"/>
      <c r="AX29" s="124"/>
      <c r="AY29" s="228"/>
      <c r="AZ29" s="124"/>
      <c r="BA29" s="228"/>
      <c r="BB29" s="124"/>
      <c r="BC29" s="228"/>
      <c r="BD29" s="124"/>
      <c r="BE29" s="228"/>
      <c r="BF29" s="124"/>
      <c r="BG29" s="228"/>
      <c r="BH29" s="124"/>
      <c r="BI29" s="228"/>
      <c r="BJ29" s="124"/>
      <c r="BK29" s="228"/>
      <c r="BL29" s="124"/>
      <c r="BM29" s="228"/>
      <c r="BN29" s="124"/>
      <c r="BO29" s="228"/>
      <c r="BP29" s="124"/>
      <c r="BQ29" s="228"/>
      <c r="BR29" s="124"/>
      <c r="BS29" s="228"/>
      <c r="BT29" s="124"/>
      <c r="BU29" s="228"/>
      <c r="BV29" s="124"/>
      <c r="BW29" s="228"/>
      <c r="BX29" s="124"/>
      <c r="BY29" s="228"/>
      <c r="BZ29" s="124"/>
      <c r="CA29" s="228"/>
      <c r="CB29" s="124"/>
      <c r="CC29" s="228"/>
      <c r="CD29" s="124"/>
      <c r="CE29" s="228"/>
      <c r="CF29" s="124"/>
      <c r="CG29" s="228"/>
      <c r="CH29" s="124"/>
      <c r="CI29" s="228"/>
      <c r="CJ29" s="124"/>
      <c r="CK29" s="228"/>
      <c r="CL29" s="124"/>
      <c r="CM29" s="228"/>
      <c r="CN29" s="124"/>
      <c r="CO29" s="228"/>
      <c r="CP29" s="124"/>
      <c r="CQ29" s="228"/>
      <c r="CR29" s="124"/>
      <c r="CS29" s="228"/>
      <c r="CT29" s="124"/>
      <c r="CU29" s="228"/>
      <c r="CV29" s="124"/>
      <c r="CW29" s="228"/>
      <c r="CX29" s="124"/>
      <c r="CY29" s="228"/>
      <c r="CZ29" s="124"/>
      <c r="DA29" s="228"/>
      <c r="DB29" s="124"/>
      <c r="DC29" s="228"/>
      <c r="DD29" s="124"/>
      <c r="DE29" s="228"/>
      <c r="DF29" s="124"/>
      <c r="DG29" s="228"/>
      <c r="DH29" s="124"/>
      <c r="DI29" s="228"/>
      <c r="DJ29" s="124"/>
      <c r="DK29" s="228"/>
      <c r="DL29" s="124"/>
      <c r="DM29" s="228"/>
      <c r="DN29" s="124"/>
      <c r="DO29" s="228"/>
      <c r="DP29" s="124"/>
      <c r="DQ29" s="228"/>
      <c r="DR29" s="124"/>
      <c r="DS29" s="228"/>
      <c r="DT29" s="124"/>
      <c r="DU29" s="228"/>
      <c r="DV29" s="124"/>
    </row>
    <row r="30" spans="2:129" ht="13.5" customHeight="1">
      <c r="B30" s="246" t="s">
        <v>9</v>
      </c>
      <c r="C30" s="247"/>
      <c r="D30" s="248"/>
      <c r="E30" s="249">
        <f ca="1">E21-E24</f>
        <v>0</v>
      </c>
      <c r="F30" s="250"/>
      <c r="G30" s="249">
        <f ca="1">G21-G24</f>
        <v>0</v>
      </c>
      <c r="H30" s="250"/>
      <c r="I30" s="249">
        <f t="shared" ref="I30" ca="1" si="164">I21-I24</f>
        <v>0</v>
      </c>
      <c r="J30" s="250"/>
      <c r="K30" s="249">
        <f t="shared" ref="K30" ca="1" si="165">K21-K24</f>
        <v>0</v>
      </c>
      <c r="L30" s="250"/>
      <c r="M30" s="249">
        <f t="shared" ref="M30" ca="1" si="166">M21-M24</f>
        <v>0</v>
      </c>
      <c r="N30" s="250"/>
      <c r="O30" s="249">
        <f t="shared" ref="O30" ca="1" si="167">O21-O24</f>
        <v>0</v>
      </c>
      <c r="P30" s="250"/>
      <c r="Q30" s="249">
        <f t="shared" ref="Q30" ca="1" si="168">Q21-Q24</f>
        <v>0</v>
      </c>
      <c r="R30" s="250"/>
      <c r="S30" s="249">
        <f t="shared" ref="S30" ca="1" si="169">S21-S24</f>
        <v>0</v>
      </c>
      <c r="T30" s="250"/>
      <c r="U30" s="249">
        <f t="shared" ref="U30" ca="1" si="170">U21-U24</f>
        <v>0</v>
      </c>
      <c r="V30" s="250"/>
      <c r="W30" s="249">
        <f t="shared" ref="W30" ca="1" si="171">W21-W24</f>
        <v>0</v>
      </c>
      <c r="X30" s="250"/>
      <c r="Y30" s="249">
        <f t="shared" ref="Y30" ca="1" si="172">Y21-Y24</f>
        <v>0</v>
      </c>
      <c r="Z30" s="250"/>
      <c r="AA30" s="249">
        <f t="shared" ref="AA30" ca="1" si="173">AA21-AA24</f>
        <v>0</v>
      </c>
      <c r="AB30" s="250"/>
      <c r="AC30" s="249">
        <f t="shared" ref="AC30" ca="1" si="174">AC21-AC24</f>
        <v>0</v>
      </c>
      <c r="AD30" s="250"/>
      <c r="AE30" s="249">
        <f t="shared" ref="AE30" ca="1" si="175">AE21-AE24</f>
        <v>0</v>
      </c>
      <c r="AF30" s="250"/>
      <c r="AG30" s="249">
        <f t="shared" ref="AG30" ca="1" si="176">AG21-AG24</f>
        <v>0</v>
      </c>
      <c r="AH30" s="250"/>
      <c r="AI30" s="249">
        <f t="shared" ref="AI30" ca="1" si="177">AI21-AI24</f>
        <v>0</v>
      </c>
      <c r="AJ30" s="250"/>
      <c r="AK30" s="249">
        <f t="shared" ref="AK30" ca="1" si="178">AK21-AK24</f>
        <v>0</v>
      </c>
      <c r="AL30" s="250"/>
      <c r="AM30" s="249">
        <f t="shared" ref="AM30" ca="1" si="179">AM21-AM24</f>
        <v>0</v>
      </c>
      <c r="AN30" s="250"/>
      <c r="AO30" s="249">
        <f t="shared" ref="AO30" ca="1" si="180">AO21-AO24</f>
        <v>0</v>
      </c>
      <c r="AP30" s="250"/>
      <c r="AQ30" s="249">
        <f t="shared" ref="AQ30" ca="1" si="181">AQ21-AQ24</f>
        <v>0</v>
      </c>
      <c r="AR30" s="250"/>
      <c r="AS30" s="249">
        <f t="shared" ref="AS30" ca="1" si="182">AS21-AS24</f>
        <v>0</v>
      </c>
      <c r="AT30" s="250"/>
      <c r="AU30" s="249">
        <f t="shared" ref="AU30" ca="1" si="183">AU21-AU24</f>
        <v>0</v>
      </c>
      <c r="AV30" s="250"/>
      <c r="AW30" s="249">
        <f t="shared" ref="AW30" ca="1" si="184">AW21-AW24</f>
        <v>0</v>
      </c>
      <c r="AX30" s="250"/>
      <c r="AY30" s="249">
        <f t="shared" ref="AY30" ca="1" si="185">AY21-AY24</f>
        <v>0</v>
      </c>
      <c r="AZ30" s="250"/>
      <c r="BA30" s="249">
        <f t="shared" ref="BA30" ca="1" si="186">BA21-BA24</f>
        <v>0</v>
      </c>
      <c r="BB30" s="250"/>
      <c r="BC30" s="249">
        <f t="shared" ref="BC30" ca="1" si="187">BC21-BC24</f>
        <v>0</v>
      </c>
      <c r="BD30" s="250"/>
      <c r="BE30" s="249">
        <f t="shared" ref="BE30" ca="1" si="188">BE21-BE24</f>
        <v>0</v>
      </c>
      <c r="BF30" s="250"/>
      <c r="BG30" s="249">
        <f t="shared" ref="BG30" ca="1" si="189">BG21-BG24</f>
        <v>0</v>
      </c>
      <c r="BH30" s="250"/>
      <c r="BI30" s="249">
        <f t="shared" ref="BI30" ca="1" si="190">BI21-BI24</f>
        <v>0</v>
      </c>
      <c r="BJ30" s="250"/>
      <c r="BK30" s="249">
        <f t="shared" ref="BK30" ca="1" si="191">BK21-BK24</f>
        <v>0</v>
      </c>
      <c r="BL30" s="250"/>
      <c r="BM30" s="249">
        <f t="shared" ref="BM30" ca="1" si="192">BM21-BM24</f>
        <v>0</v>
      </c>
      <c r="BN30" s="250"/>
      <c r="BO30" s="249">
        <f t="shared" ref="BO30" ca="1" si="193">BO21-BO24</f>
        <v>0</v>
      </c>
      <c r="BP30" s="250"/>
      <c r="BQ30" s="249">
        <f t="shared" ref="BQ30" ca="1" si="194">BQ21-BQ24</f>
        <v>0</v>
      </c>
      <c r="BR30" s="250"/>
      <c r="BS30" s="249">
        <f t="shared" ref="BS30" ca="1" si="195">BS21-BS24</f>
        <v>0</v>
      </c>
      <c r="BT30" s="250"/>
      <c r="BU30" s="249">
        <f t="shared" ref="BU30" ca="1" si="196">BU21-BU24</f>
        <v>0</v>
      </c>
      <c r="BV30" s="250"/>
      <c r="BW30" s="249">
        <f t="shared" ref="BW30" ca="1" si="197">BW21-BW24</f>
        <v>0</v>
      </c>
      <c r="BX30" s="250"/>
      <c r="BY30" s="249">
        <f t="shared" ref="BY30" ca="1" si="198">BY21-BY24</f>
        <v>0</v>
      </c>
      <c r="BZ30" s="250"/>
      <c r="CA30" s="249">
        <f t="shared" ref="CA30" ca="1" si="199">CA21-CA24</f>
        <v>0</v>
      </c>
      <c r="CB30" s="250"/>
      <c r="CC30" s="249">
        <f t="shared" ref="CC30" ca="1" si="200">CC21-CC24</f>
        <v>0</v>
      </c>
      <c r="CD30" s="250"/>
      <c r="CE30" s="249">
        <f t="shared" ref="CE30" ca="1" si="201">CE21-CE24</f>
        <v>0</v>
      </c>
      <c r="CF30" s="250"/>
      <c r="CG30" s="249">
        <f t="shared" ref="CG30" ca="1" si="202">CG21-CG24</f>
        <v>0</v>
      </c>
      <c r="CH30" s="250"/>
      <c r="CI30" s="249">
        <f t="shared" ref="CI30" ca="1" si="203">CI21-CI24</f>
        <v>0</v>
      </c>
      <c r="CJ30" s="250"/>
      <c r="CK30" s="249">
        <f t="shared" ref="CK30" ca="1" si="204">CK21-CK24</f>
        <v>0</v>
      </c>
      <c r="CL30" s="250"/>
      <c r="CM30" s="249">
        <f t="shared" ref="CM30" ca="1" si="205">CM21-CM24</f>
        <v>0</v>
      </c>
      <c r="CN30" s="250"/>
      <c r="CO30" s="249">
        <f t="shared" ref="CO30" ca="1" si="206">CO21-CO24</f>
        <v>0</v>
      </c>
      <c r="CP30" s="250"/>
      <c r="CQ30" s="249">
        <f ca="1">CQ21-CQ24</f>
        <v>0</v>
      </c>
      <c r="CR30" s="250"/>
      <c r="CS30" s="249">
        <f t="shared" ref="CS30" ca="1" si="207">CS21-CS24</f>
        <v>0</v>
      </c>
      <c r="CT30" s="250"/>
      <c r="CU30" s="249">
        <f t="shared" ref="CU30" ca="1" si="208">CU21-CU24</f>
        <v>0</v>
      </c>
      <c r="CV30" s="250"/>
      <c r="CW30" s="249">
        <f t="shared" ref="CW30" ca="1" si="209">CW21-CW24</f>
        <v>0</v>
      </c>
      <c r="CX30" s="250"/>
      <c r="CY30" s="249">
        <f t="shared" ref="CY30" ca="1" si="210">CY21-CY24</f>
        <v>0</v>
      </c>
      <c r="CZ30" s="250"/>
      <c r="DA30" s="249">
        <f t="shared" ref="DA30" ca="1" si="211">DA21-DA24</f>
        <v>0</v>
      </c>
      <c r="DB30" s="250"/>
      <c r="DC30" s="249">
        <f t="shared" ref="DC30" ca="1" si="212">DC21-DC24</f>
        <v>0</v>
      </c>
      <c r="DD30" s="250"/>
      <c r="DE30" s="249">
        <f t="shared" ref="DE30" ca="1" si="213">DE21-DE24</f>
        <v>0</v>
      </c>
      <c r="DF30" s="250"/>
      <c r="DG30" s="249">
        <f t="shared" ref="DG30" ca="1" si="214">DG21-DG24</f>
        <v>0</v>
      </c>
      <c r="DH30" s="250"/>
      <c r="DI30" s="249">
        <f t="shared" ref="DI30" ca="1" si="215">DI21-DI24</f>
        <v>0</v>
      </c>
      <c r="DJ30" s="250"/>
      <c r="DK30" s="249">
        <f t="shared" ref="DK30" ca="1" si="216">DK21-DK24</f>
        <v>0</v>
      </c>
      <c r="DL30" s="250"/>
      <c r="DM30" s="249">
        <f t="shared" ref="DM30" ca="1" si="217">DM21-DM24</f>
        <v>0</v>
      </c>
      <c r="DN30" s="250"/>
      <c r="DO30" s="249">
        <f t="shared" ref="DO30" ca="1" si="218">DO21-DO24</f>
        <v>0</v>
      </c>
      <c r="DP30" s="250"/>
      <c r="DQ30" s="249">
        <f t="shared" ref="DQ30" ca="1" si="219">DQ21-DQ24</f>
        <v>0</v>
      </c>
      <c r="DR30" s="250"/>
      <c r="DS30" s="249">
        <f t="shared" ref="DS30" ca="1" si="220">DS21-DS24</f>
        <v>0</v>
      </c>
      <c r="DT30" s="250"/>
      <c r="DU30" s="249">
        <f t="shared" ref="DU30" ca="1" si="221">DU21-DU24</f>
        <v>0</v>
      </c>
      <c r="DV30" s="250"/>
      <c r="DW30" s="251" t="s">
        <v>220</v>
      </c>
      <c r="DX30" s="251">
        <f ca="1">COUNTIF(E30:DU30,"&gt;0")</f>
        <v>0</v>
      </c>
      <c r="DY30" s="39" t="s">
        <v>223</v>
      </c>
    </row>
    <row r="31" spans="2:129" ht="13.5" customHeight="1">
      <c r="B31" s="252" t="s">
        <v>10</v>
      </c>
      <c r="C31" s="253"/>
      <c r="D31" s="254"/>
      <c r="E31" s="255">
        <f ca="1">E22-E25</f>
        <v>0</v>
      </c>
      <c r="F31" s="256"/>
      <c r="G31" s="255">
        <f ca="1">G22-G25</f>
        <v>0</v>
      </c>
      <c r="H31" s="256"/>
      <c r="I31" s="255">
        <f t="shared" ref="I31" ca="1" si="222">I22-I25</f>
        <v>0</v>
      </c>
      <c r="J31" s="256"/>
      <c r="K31" s="255">
        <f t="shared" ref="K31" ca="1" si="223">K22-K25</f>
        <v>0</v>
      </c>
      <c r="L31" s="256"/>
      <c r="M31" s="255">
        <f t="shared" ref="M31" ca="1" si="224">M22-M25</f>
        <v>0</v>
      </c>
      <c r="N31" s="256"/>
      <c r="O31" s="255">
        <f t="shared" ref="O31" ca="1" si="225">O22-O25</f>
        <v>0</v>
      </c>
      <c r="P31" s="256"/>
      <c r="Q31" s="255">
        <f t="shared" ref="Q31" ca="1" si="226">Q22-Q25</f>
        <v>0</v>
      </c>
      <c r="R31" s="256"/>
      <c r="S31" s="255">
        <f t="shared" ref="S31" ca="1" si="227">S22-S25</f>
        <v>0</v>
      </c>
      <c r="T31" s="256"/>
      <c r="U31" s="255">
        <f t="shared" ref="U31" ca="1" si="228">U22-U25</f>
        <v>0</v>
      </c>
      <c r="V31" s="256"/>
      <c r="W31" s="255">
        <f t="shared" ref="W31" ca="1" si="229">W22-W25</f>
        <v>0</v>
      </c>
      <c r="X31" s="256"/>
      <c r="Y31" s="255">
        <f t="shared" ref="Y31" ca="1" si="230">Y22-Y25</f>
        <v>0</v>
      </c>
      <c r="Z31" s="256"/>
      <c r="AA31" s="255">
        <f t="shared" ref="AA31" ca="1" si="231">AA22-AA25</f>
        <v>0</v>
      </c>
      <c r="AB31" s="256"/>
      <c r="AC31" s="255">
        <f t="shared" ref="AC31" ca="1" si="232">AC22-AC25</f>
        <v>0</v>
      </c>
      <c r="AD31" s="256"/>
      <c r="AE31" s="255">
        <f t="shared" ref="AE31" ca="1" si="233">AE22-AE25</f>
        <v>0</v>
      </c>
      <c r="AF31" s="256"/>
      <c r="AG31" s="255">
        <f t="shared" ref="AG31" ca="1" si="234">AG22-AG25</f>
        <v>0</v>
      </c>
      <c r="AH31" s="256"/>
      <c r="AI31" s="255">
        <f t="shared" ref="AI31" ca="1" si="235">AI22-AI25</f>
        <v>0</v>
      </c>
      <c r="AJ31" s="256"/>
      <c r="AK31" s="255">
        <f t="shared" ref="AK31" ca="1" si="236">AK22-AK25</f>
        <v>0</v>
      </c>
      <c r="AL31" s="256"/>
      <c r="AM31" s="255">
        <f t="shared" ref="AM31" ca="1" si="237">AM22-AM25</f>
        <v>0</v>
      </c>
      <c r="AN31" s="256"/>
      <c r="AO31" s="255">
        <f t="shared" ref="AO31" ca="1" si="238">AO22-AO25</f>
        <v>0</v>
      </c>
      <c r="AP31" s="256"/>
      <c r="AQ31" s="255">
        <f t="shared" ref="AQ31" ca="1" si="239">AQ22-AQ25</f>
        <v>0</v>
      </c>
      <c r="AR31" s="256"/>
      <c r="AS31" s="255">
        <f t="shared" ref="AS31" ca="1" si="240">AS22-AS25</f>
        <v>0</v>
      </c>
      <c r="AT31" s="256"/>
      <c r="AU31" s="255">
        <f t="shared" ref="AU31" ca="1" si="241">AU22-AU25</f>
        <v>0</v>
      </c>
      <c r="AV31" s="256"/>
      <c r="AW31" s="255">
        <f t="shared" ref="AW31" ca="1" si="242">AW22-AW25</f>
        <v>0</v>
      </c>
      <c r="AX31" s="256"/>
      <c r="AY31" s="255">
        <f t="shared" ref="AY31" ca="1" si="243">AY22-AY25</f>
        <v>0</v>
      </c>
      <c r="AZ31" s="256"/>
      <c r="BA31" s="255">
        <f t="shared" ref="BA31" ca="1" si="244">BA22-BA25</f>
        <v>0</v>
      </c>
      <c r="BB31" s="256"/>
      <c r="BC31" s="255">
        <f t="shared" ref="BC31" ca="1" si="245">BC22-BC25</f>
        <v>0</v>
      </c>
      <c r="BD31" s="256"/>
      <c r="BE31" s="255">
        <f t="shared" ref="BE31" ca="1" si="246">BE22-BE25</f>
        <v>0</v>
      </c>
      <c r="BF31" s="256"/>
      <c r="BG31" s="255">
        <f t="shared" ref="BG31" ca="1" si="247">BG22-BG25</f>
        <v>0</v>
      </c>
      <c r="BH31" s="256"/>
      <c r="BI31" s="255">
        <f t="shared" ref="BI31" ca="1" si="248">BI22-BI25</f>
        <v>0</v>
      </c>
      <c r="BJ31" s="256"/>
      <c r="BK31" s="255">
        <f t="shared" ref="BK31" ca="1" si="249">BK22-BK25</f>
        <v>0</v>
      </c>
      <c r="BL31" s="256"/>
      <c r="BM31" s="255">
        <f t="shared" ref="BM31" ca="1" si="250">BM22-BM25</f>
        <v>0</v>
      </c>
      <c r="BN31" s="256"/>
      <c r="BO31" s="255">
        <f t="shared" ref="BO31" ca="1" si="251">BO22-BO25</f>
        <v>0</v>
      </c>
      <c r="BP31" s="256"/>
      <c r="BQ31" s="255">
        <f t="shared" ref="BQ31" ca="1" si="252">BQ22-BQ25</f>
        <v>0</v>
      </c>
      <c r="BR31" s="256"/>
      <c r="BS31" s="255">
        <f t="shared" ref="BS31" ca="1" si="253">BS22-BS25</f>
        <v>0</v>
      </c>
      <c r="BT31" s="256"/>
      <c r="BU31" s="255">
        <f t="shared" ref="BU31" ca="1" si="254">BU22-BU25</f>
        <v>0</v>
      </c>
      <c r="BV31" s="256"/>
      <c r="BW31" s="255">
        <f t="shared" ref="BW31" ca="1" si="255">BW22-BW25</f>
        <v>0</v>
      </c>
      <c r="BX31" s="256"/>
      <c r="BY31" s="255">
        <f t="shared" ref="BY31" ca="1" si="256">BY22-BY25</f>
        <v>0</v>
      </c>
      <c r="BZ31" s="256"/>
      <c r="CA31" s="255">
        <f t="shared" ref="CA31" ca="1" si="257">CA22-CA25</f>
        <v>0</v>
      </c>
      <c r="CB31" s="256"/>
      <c r="CC31" s="255">
        <f t="shared" ref="CC31" ca="1" si="258">CC22-CC25</f>
        <v>0</v>
      </c>
      <c r="CD31" s="256"/>
      <c r="CE31" s="255">
        <f t="shared" ref="CE31" ca="1" si="259">CE22-CE25</f>
        <v>0</v>
      </c>
      <c r="CF31" s="256"/>
      <c r="CG31" s="255">
        <f t="shared" ref="CG31" ca="1" si="260">CG22-CG25</f>
        <v>0</v>
      </c>
      <c r="CH31" s="256"/>
      <c r="CI31" s="255">
        <f t="shared" ref="CI31" ca="1" si="261">CI22-CI25</f>
        <v>0</v>
      </c>
      <c r="CJ31" s="256"/>
      <c r="CK31" s="255">
        <f t="shared" ref="CK31" ca="1" si="262">CK22-CK25</f>
        <v>0</v>
      </c>
      <c r="CL31" s="256"/>
      <c r="CM31" s="255">
        <f t="shared" ref="CM31" ca="1" si="263">CM22-CM25</f>
        <v>0</v>
      </c>
      <c r="CN31" s="256"/>
      <c r="CO31" s="255">
        <f t="shared" ref="CO31" ca="1" si="264">CO22-CO25</f>
        <v>0</v>
      </c>
      <c r="CP31" s="256"/>
      <c r="CQ31" s="255">
        <f t="shared" ref="CQ31" ca="1" si="265">CQ22-CQ25</f>
        <v>0</v>
      </c>
      <c r="CR31" s="256"/>
      <c r="CS31" s="255">
        <f t="shared" ref="CS31" ca="1" si="266">CS22-CS25</f>
        <v>0</v>
      </c>
      <c r="CT31" s="256"/>
      <c r="CU31" s="255">
        <f t="shared" ref="CU31" ca="1" si="267">CU22-CU25</f>
        <v>0</v>
      </c>
      <c r="CV31" s="256"/>
      <c r="CW31" s="255">
        <f t="shared" ref="CW31" ca="1" si="268">CW22-CW25</f>
        <v>0</v>
      </c>
      <c r="CX31" s="256"/>
      <c r="CY31" s="255">
        <f t="shared" ref="CY31" ca="1" si="269">CY22-CY25</f>
        <v>0</v>
      </c>
      <c r="CZ31" s="256"/>
      <c r="DA31" s="255">
        <f t="shared" ref="DA31" ca="1" si="270">DA22-DA25</f>
        <v>0</v>
      </c>
      <c r="DB31" s="256"/>
      <c r="DC31" s="255">
        <f t="shared" ref="DC31" ca="1" si="271">DC22-DC25</f>
        <v>0</v>
      </c>
      <c r="DD31" s="256"/>
      <c r="DE31" s="255">
        <f t="shared" ref="DE31" ca="1" si="272">DE22-DE25</f>
        <v>0</v>
      </c>
      <c r="DF31" s="256"/>
      <c r="DG31" s="255">
        <f t="shared" ref="DG31" ca="1" si="273">DG22-DG25</f>
        <v>0</v>
      </c>
      <c r="DH31" s="256"/>
      <c r="DI31" s="255">
        <f t="shared" ref="DI31" ca="1" si="274">DI22-DI25</f>
        <v>0</v>
      </c>
      <c r="DJ31" s="256"/>
      <c r="DK31" s="255">
        <f t="shared" ref="DK31" ca="1" si="275">DK22-DK25</f>
        <v>0</v>
      </c>
      <c r="DL31" s="256"/>
      <c r="DM31" s="255">
        <f t="shared" ref="DM31" ca="1" si="276">DM22-DM25</f>
        <v>0</v>
      </c>
      <c r="DN31" s="256"/>
      <c r="DO31" s="255">
        <f t="shared" ref="DO31" ca="1" si="277">DO22-DO25</f>
        <v>0</v>
      </c>
      <c r="DP31" s="256"/>
      <c r="DQ31" s="255">
        <f t="shared" ref="DQ31" ca="1" si="278">DQ22-DQ25</f>
        <v>0</v>
      </c>
      <c r="DR31" s="256"/>
      <c r="DS31" s="255">
        <f t="shared" ref="DS31" ca="1" si="279">DS22-DS25</f>
        <v>0</v>
      </c>
      <c r="DT31" s="256"/>
      <c r="DU31" s="255">
        <f t="shared" ref="DU31" ca="1" si="280">DU22-DU25</f>
        <v>0</v>
      </c>
      <c r="DV31" s="256"/>
      <c r="DW31" s="251" t="s">
        <v>220</v>
      </c>
      <c r="DX31" s="251">
        <f ca="1">COUNTIF(E31:DU31,"&gt;0")</f>
        <v>0</v>
      </c>
      <c r="DY31" s="39" t="s">
        <v>223</v>
      </c>
    </row>
    <row r="32" spans="2:129" ht="13.5" customHeight="1" thickBot="1">
      <c r="B32" s="257" t="s">
        <v>219</v>
      </c>
      <c r="C32" s="258"/>
      <c r="D32" s="259"/>
      <c r="E32" s="260"/>
      <c r="F32" s="261"/>
      <c r="G32" s="260"/>
      <c r="H32" s="261"/>
      <c r="I32" s="260"/>
      <c r="J32" s="261"/>
      <c r="K32" s="260"/>
      <c r="L32" s="261"/>
      <c r="M32" s="260"/>
      <c r="N32" s="261"/>
      <c r="O32" s="260"/>
      <c r="P32" s="261"/>
      <c r="Q32" s="260"/>
      <c r="R32" s="261"/>
      <c r="S32" s="260"/>
      <c r="T32" s="261"/>
      <c r="U32" s="260"/>
      <c r="V32" s="261"/>
      <c r="W32" s="260"/>
      <c r="X32" s="261"/>
      <c r="Y32" s="260"/>
      <c r="Z32" s="261"/>
      <c r="AA32" s="260"/>
      <c r="AB32" s="261"/>
      <c r="AC32" s="260"/>
      <c r="AD32" s="261"/>
      <c r="AE32" s="260"/>
      <c r="AF32" s="261"/>
      <c r="AG32" s="260"/>
      <c r="AH32" s="261"/>
      <c r="AI32" s="260"/>
      <c r="AJ32" s="261"/>
      <c r="AK32" s="260"/>
      <c r="AL32" s="261"/>
      <c r="AM32" s="260"/>
      <c r="AN32" s="261"/>
      <c r="AO32" s="260"/>
      <c r="AP32" s="261"/>
      <c r="AQ32" s="260"/>
      <c r="AR32" s="261"/>
      <c r="AS32" s="260"/>
      <c r="AT32" s="261"/>
      <c r="AU32" s="260"/>
      <c r="AV32" s="261"/>
      <c r="AW32" s="260"/>
      <c r="AX32" s="261"/>
      <c r="AY32" s="260"/>
      <c r="AZ32" s="261"/>
      <c r="BA32" s="260"/>
      <c r="BB32" s="261"/>
      <c r="BC32" s="260"/>
      <c r="BD32" s="261"/>
      <c r="BE32" s="260"/>
      <c r="BF32" s="261"/>
      <c r="BG32" s="260"/>
      <c r="BH32" s="261"/>
      <c r="BI32" s="260"/>
      <c r="BJ32" s="261"/>
      <c r="BK32" s="260"/>
      <c r="BL32" s="261"/>
      <c r="BM32" s="260"/>
      <c r="BN32" s="261"/>
      <c r="BO32" s="260"/>
      <c r="BP32" s="261"/>
      <c r="BQ32" s="260"/>
      <c r="BR32" s="261"/>
      <c r="BS32" s="260"/>
      <c r="BT32" s="261"/>
      <c r="BU32" s="260"/>
      <c r="BV32" s="261"/>
      <c r="BW32" s="260"/>
      <c r="BX32" s="261"/>
      <c r="BY32" s="260"/>
      <c r="BZ32" s="261"/>
      <c r="CA32" s="260"/>
      <c r="CB32" s="261"/>
      <c r="CC32" s="260"/>
      <c r="CD32" s="261"/>
      <c r="CE32" s="260"/>
      <c r="CF32" s="261"/>
      <c r="CG32" s="260"/>
      <c r="CH32" s="261"/>
      <c r="CI32" s="260"/>
      <c r="CJ32" s="261"/>
      <c r="CK32" s="260"/>
      <c r="CL32" s="261"/>
      <c r="CM32" s="260"/>
      <c r="CN32" s="261"/>
      <c r="CO32" s="260"/>
      <c r="CP32" s="261"/>
      <c r="CQ32" s="260"/>
      <c r="CR32" s="261"/>
      <c r="CS32" s="260"/>
      <c r="CT32" s="261"/>
      <c r="CU32" s="260"/>
      <c r="CV32" s="261"/>
      <c r="CW32" s="260"/>
      <c r="CX32" s="261"/>
      <c r="CY32" s="260"/>
      <c r="CZ32" s="261"/>
      <c r="DA32" s="260"/>
      <c r="DB32" s="261"/>
      <c r="DC32" s="260"/>
      <c r="DD32" s="261"/>
      <c r="DE32" s="260"/>
      <c r="DF32" s="261"/>
      <c r="DG32" s="260"/>
      <c r="DH32" s="261"/>
      <c r="DI32" s="260"/>
      <c r="DJ32" s="261"/>
      <c r="DK32" s="260"/>
      <c r="DL32" s="261"/>
      <c r="DM32" s="260"/>
      <c r="DN32" s="261"/>
      <c r="DO32" s="260"/>
      <c r="DP32" s="261"/>
      <c r="DQ32" s="260"/>
      <c r="DR32" s="261"/>
      <c r="DS32" s="260"/>
      <c r="DT32" s="261"/>
      <c r="DU32" s="260"/>
      <c r="DV32" s="261"/>
      <c r="DW32" s="251"/>
      <c r="DX32" s="251"/>
    </row>
    <row r="33" spans="2:129" ht="13.5" customHeight="1">
      <c r="B33" s="262" t="s">
        <v>9</v>
      </c>
      <c r="C33" s="263"/>
      <c r="D33" s="264"/>
      <c r="E33" s="265">
        <f ca="1">E21-E27</f>
        <v>0</v>
      </c>
      <c r="F33" s="266"/>
      <c r="G33" s="265">
        <f ca="1">G21-G27</f>
        <v>0</v>
      </c>
      <c r="H33" s="266"/>
      <c r="I33" s="265">
        <f t="shared" ref="I33" ca="1" si="281">I21-I27</f>
        <v>0</v>
      </c>
      <c r="J33" s="266"/>
      <c r="K33" s="265">
        <f t="shared" ref="K33" ca="1" si="282">K21-K27</f>
        <v>0</v>
      </c>
      <c r="L33" s="266"/>
      <c r="M33" s="265">
        <f t="shared" ref="M33" ca="1" si="283">M21-M27</f>
        <v>0</v>
      </c>
      <c r="N33" s="266"/>
      <c r="O33" s="265">
        <f t="shared" ref="O33" ca="1" si="284">O21-O27</f>
        <v>0</v>
      </c>
      <c r="P33" s="266"/>
      <c r="Q33" s="265">
        <f t="shared" ref="Q33" ca="1" si="285">Q21-Q27</f>
        <v>0</v>
      </c>
      <c r="R33" s="266"/>
      <c r="S33" s="265">
        <f t="shared" ref="S33" ca="1" si="286">S21-S27</f>
        <v>0</v>
      </c>
      <c r="T33" s="266"/>
      <c r="U33" s="265">
        <f t="shared" ref="U33" ca="1" si="287">U21-U27</f>
        <v>0</v>
      </c>
      <c r="V33" s="266"/>
      <c r="W33" s="265">
        <f t="shared" ref="W33" ca="1" si="288">W21-W27</f>
        <v>0</v>
      </c>
      <c r="X33" s="266"/>
      <c r="Y33" s="265">
        <f t="shared" ref="Y33" ca="1" si="289">Y21-Y27</f>
        <v>0</v>
      </c>
      <c r="Z33" s="266"/>
      <c r="AA33" s="265">
        <f t="shared" ref="AA33" ca="1" si="290">AA21-AA27</f>
        <v>0</v>
      </c>
      <c r="AB33" s="266"/>
      <c r="AC33" s="265">
        <f t="shared" ref="AC33" ca="1" si="291">AC21-AC27</f>
        <v>0</v>
      </c>
      <c r="AD33" s="266"/>
      <c r="AE33" s="265">
        <f t="shared" ref="AE33" ca="1" si="292">AE21-AE27</f>
        <v>0</v>
      </c>
      <c r="AF33" s="266"/>
      <c r="AG33" s="265">
        <f t="shared" ref="AG33" ca="1" si="293">AG21-AG27</f>
        <v>0</v>
      </c>
      <c r="AH33" s="266"/>
      <c r="AI33" s="265">
        <f t="shared" ref="AI33" ca="1" si="294">AI21-AI27</f>
        <v>0</v>
      </c>
      <c r="AJ33" s="266"/>
      <c r="AK33" s="265">
        <f t="shared" ref="AK33" ca="1" si="295">AK21-AK27</f>
        <v>0</v>
      </c>
      <c r="AL33" s="266"/>
      <c r="AM33" s="265">
        <f t="shared" ref="AM33" ca="1" si="296">AM21-AM27</f>
        <v>0</v>
      </c>
      <c r="AN33" s="266"/>
      <c r="AO33" s="265">
        <f t="shared" ref="AO33" ca="1" si="297">AO21-AO27</f>
        <v>0</v>
      </c>
      <c r="AP33" s="266"/>
      <c r="AQ33" s="265">
        <f t="shared" ref="AQ33" ca="1" si="298">AQ21-AQ27</f>
        <v>0</v>
      </c>
      <c r="AR33" s="266"/>
      <c r="AS33" s="265">
        <f t="shared" ref="AS33" ca="1" si="299">AS21-AS27</f>
        <v>0</v>
      </c>
      <c r="AT33" s="266"/>
      <c r="AU33" s="265">
        <f t="shared" ref="AU33" ca="1" si="300">AU21-AU27</f>
        <v>0</v>
      </c>
      <c r="AV33" s="266"/>
      <c r="AW33" s="265">
        <f t="shared" ref="AW33" ca="1" si="301">AW21-AW27</f>
        <v>0</v>
      </c>
      <c r="AX33" s="266"/>
      <c r="AY33" s="265">
        <f t="shared" ref="AY33" ca="1" si="302">AY21-AY27</f>
        <v>0</v>
      </c>
      <c r="AZ33" s="266"/>
      <c r="BA33" s="265">
        <f t="shared" ref="BA33" ca="1" si="303">BA21-BA27</f>
        <v>0</v>
      </c>
      <c r="BB33" s="266"/>
      <c r="BC33" s="265">
        <f t="shared" ref="BC33" ca="1" si="304">BC21-BC27</f>
        <v>0</v>
      </c>
      <c r="BD33" s="266"/>
      <c r="BE33" s="265">
        <f t="shared" ref="BE33" ca="1" si="305">BE21-BE27</f>
        <v>0</v>
      </c>
      <c r="BF33" s="266"/>
      <c r="BG33" s="265">
        <f t="shared" ref="BG33" ca="1" si="306">BG21-BG27</f>
        <v>0</v>
      </c>
      <c r="BH33" s="266"/>
      <c r="BI33" s="265">
        <f t="shared" ref="BI33" ca="1" si="307">BI21-BI27</f>
        <v>0</v>
      </c>
      <c r="BJ33" s="266"/>
      <c r="BK33" s="265">
        <f t="shared" ref="BK33" ca="1" si="308">BK21-BK27</f>
        <v>0</v>
      </c>
      <c r="BL33" s="266"/>
      <c r="BM33" s="265">
        <f t="shared" ref="BM33" ca="1" si="309">BM21-BM27</f>
        <v>0</v>
      </c>
      <c r="BN33" s="266"/>
      <c r="BO33" s="265">
        <f t="shared" ref="BO33" ca="1" si="310">BO21-BO27</f>
        <v>0</v>
      </c>
      <c r="BP33" s="266"/>
      <c r="BQ33" s="265">
        <f t="shared" ref="BQ33" ca="1" si="311">BQ21-BQ27</f>
        <v>0</v>
      </c>
      <c r="BR33" s="266"/>
      <c r="BS33" s="265">
        <f t="shared" ref="BS33" ca="1" si="312">BS21-BS27</f>
        <v>0</v>
      </c>
      <c r="BT33" s="266"/>
      <c r="BU33" s="265">
        <f t="shared" ref="BU33" ca="1" si="313">BU21-BU27</f>
        <v>0</v>
      </c>
      <c r="BV33" s="266"/>
      <c r="BW33" s="265">
        <f t="shared" ref="BW33" ca="1" si="314">BW21-BW27</f>
        <v>0</v>
      </c>
      <c r="BX33" s="266"/>
      <c r="BY33" s="265">
        <f t="shared" ref="BY33" ca="1" si="315">BY21-BY27</f>
        <v>0</v>
      </c>
      <c r="BZ33" s="266"/>
      <c r="CA33" s="265">
        <f t="shared" ref="CA33" ca="1" si="316">CA21-CA27</f>
        <v>0</v>
      </c>
      <c r="CB33" s="266"/>
      <c r="CC33" s="265">
        <f t="shared" ref="CC33" ca="1" si="317">CC21-CC27</f>
        <v>0</v>
      </c>
      <c r="CD33" s="266"/>
      <c r="CE33" s="265">
        <f t="shared" ref="CE33" ca="1" si="318">CE21-CE27</f>
        <v>0</v>
      </c>
      <c r="CF33" s="266"/>
      <c r="CG33" s="265">
        <f t="shared" ref="CG33" ca="1" si="319">CG21-CG27</f>
        <v>0</v>
      </c>
      <c r="CH33" s="266"/>
      <c r="CI33" s="265">
        <f t="shared" ref="CI33" ca="1" si="320">CI21-CI27</f>
        <v>0</v>
      </c>
      <c r="CJ33" s="266"/>
      <c r="CK33" s="265">
        <f t="shared" ref="CK33" ca="1" si="321">CK21-CK27</f>
        <v>0</v>
      </c>
      <c r="CL33" s="266"/>
      <c r="CM33" s="265">
        <f t="shared" ref="CM33" ca="1" si="322">CM21-CM27</f>
        <v>0</v>
      </c>
      <c r="CN33" s="266"/>
      <c r="CO33" s="265">
        <f t="shared" ref="CO33" ca="1" si="323">CO21-CO27</f>
        <v>0</v>
      </c>
      <c r="CP33" s="266"/>
      <c r="CQ33" s="265">
        <f t="shared" ref="CQ33" ca="1" si="324">CQ21-CQ27</f>
        <v>0</v>
      </c>
      <c r="CR33" s="266"/>
      <c r="CS33" s="265">
        <f t="shared" ref="CS33" ca="1" si="325">CS21-CS27</f>
        <v>0</v>
      </c>
      <c r="CT33" s="266"/>
      <c r="CU33" s="265">
        <f t="shared" ref="CU33" ca="1" si="326">CU21-CU27</f>
        <v>0</v>
      </c>
      <c r="CV33" s="266"/>
      <c r="CW33" s="265">
        <f t="shared" ref="CW33" ca="1" si="327">CW21-CW27</f>
        <v>0</v>
      </c>
      <c r="CX33" s="266"/>
      <c r="CY33" s="265">
        <f t="shared" ref="CY33" ca="1" si="328">CY21-CY27</f>
        <v>0</v>
      </c>
      <c r="CZ33" s="266"/>
      <c r="DA33" s="265">
        <f t="shared" ref="DA33" ca="1" si="329">DA21-DA27</f>
        <v>0</v>
      </c>
      <c r="DB33" s="266"/>
      <c r="DC33" s="265">
        <f t="shared" ref="DC33" ca="1" si="330">DC21-DC27</f>
        <v>0</v>
      </c>
      <c r="DD33" s="266"/>
      <c r="DE33" s="265">
        <f t="shared" ref="DE33" ca="1" si="331">DE21-DE27</f>
        <v>0</v>
      </c>
      <c r="DF33" s="266"/>
      <c r="DG33" s="265">
        <f t="shared" ref="DG33" ca="1" si="332">DG21-DG27</f>
        <v>0</v>
      </c>
      <c r="DH33" s="266"/>
      <c r="DI33" s="265">
        <f t="shared" ref="DI33" ca="1" si="333">DI21-DI27</f>
        <v>0</v>
      </c>
      <c r="DJ33" s="266"/>
      <c r="DK33" s="265">
        <f t="shared" ref="DK33" ca="1" si="334">DK21-DK27</f>
        <v>0</v>
      </c>
      <c r="DL33" s="266"/>
      <c r="DM33" s="265">
        <f t="shared" ref="DM33" ca="1" si="335">DM21-DM27</f>
        <v>0</v>
      </c>
      <c r="DN33" s="266"/>
      <c r="DO33" s="265">
        <f t="shared" ref="DO33" ca="1" si="336">DO21-DO27</f>
        <v>0</v>
      </c>
      <c r="DP33" s="266"/>
      <c r="DQ33" s="265">
        <f t="shared" ref="DQ33" ca="1" si="337">DQ21-DQ27</f>
        <v>0</v>
      </c>
      <c r="DR33" s="266"/>
      <c r="DS33" s="265">
        <f t="shared" ref="DS33" ca="1" si="338">DS21-DS27</f>
        <v>0</v>
      </c>
      <c r="DT33" s="266"/>
      <c r="DU33" s="265">
        <f t="shared" ref="DU33" ca="1" si="339">DU21-DU27</f>
        <v>0</v>
      </c>
      <c r="DV33" s="266"/>
      <c r="DW33" s="182" t="s">
        <v>220</v>
      </c>
      <c r="DX33" s="182">
        <f ca="1">COUNTIF(E33:DU33,"&gt;0")</f>
        <v>0</v>
      </c>
      <c r="DY33" s="39" t="s">
        <v>224</v>
      </c>
    </row>
    <row r="34" spans="2:129" ht="13.5" customHeight="1">
      <c r="B34" s="267" t="s">
        <v>10</v>
      </c>
      <c r="C34" s="268"/>
      <c r="D34" s="269"/>
      <c r="E34" s="265">
        <f ca="1">E22-E28</f>
        <v>0</v>
      </c>
      <c r="F34" s="266"/>
      <c r="G34" s="265">
        <f ca="1">G22-G28</f>
        <v>0</v>
      </c>
      <c r="H34" s="266"/>
      <c r="I34" s="265">
        <f t="shared" ref="I34" ca="1" si="340">I22-I28</f>
        <v>0</v>
      </c>
      <c r="J34" s="266"/>
      <c r="K34" s="265">
        <f t="shared" ref="K34" ca="1" si="341">K22-K28</f>
        <v>0</v>
      </c>
      <c r="L34" s="266"/>
      <c r="M34" s="265">
        <f t="shared" ref="M34" ca="1" si="342">M22-M28</f>
        <v>0</v>
      </c>
      <c r="N34" s="266"/>
      <c r="O34" s="265">
        <f t="shared" ref="O34" ca="1" si="343">O22-O28</f>
        <v>0</v>
      </c>
      <c r="P34" s="266"/>
      <c r="Q34" s="265">
        <f t="shared" ref="Q34" ca="1" si="344">Q22-Q28</f>
        <v>0</v>
      </c>
      <c r="R34" s="266"/>
      <c r="S34" s="265">
        <f t="shared" ref="S34" ca="1" si="345">S22-S28</f>
        <v>0</v>
      </c>
      <c r="T34" s="266"/>
      <c r="U34" s="265">
        <f t="shared" ref="U34" ca="1" si="346">U22-U28</f>
        <v>0</v>
      </c>
      <c r="V34" s="266"/>
      <c r="W34" s="265">
        <f t="shared" ref="W34" ca="1" si="347">W22-W28</f>
        <v>0</v>
      </c>
      <c r="X34" s="266"/>
      <c r="Y34" s="265">
        <f t="shared" ref="Y34" ca="1" si="348">Y22-Y28</f>
        <v>0</v>
      </c>
      <c r="Z34" s="266"/>
      <c r="AA34" s="265">
        <f t="shared" ref="AA34" ca="1" si="349">AA22-AA28</f>
        <v>0</v>
      </c>
      <c r="AB34" s="266"/>
      <c r="AC34" s="265">
        <f t="shared" ref="AC34" ca="1" si="350">AC22-AC28</f>
        <v>0</v>
      </c>
      <c r="AD34" s="266"/>
      <c r="AE34" s="265">
        <f t="shared" ref="AE34" ca="1" si="351">AE22-AE28</f>
        <v>0</v>
      </c>
      <c r="AF34" s="266"/>
      <c r="AG34" s="265">
        <f t="shared" ref="AG34" ca="1" si="352">AG22-AG28</f>
        <v>0</v>
      </c>
      <c r="AH34" s="266"/>
      <c r="AI34" s="265">
        <f t="shared" ref="AI34" ca="1" si="353">AI22-AI28</f>
        <v>0</v>
      </c>
      <c r="AJ34" s="266"/>
      <c r="AK34" s="265">
        <f t="shared" ref="AK34" ca="1" si="354">AK22-AK28</f>
        <v>0</v>
      </c>
      <c r="AL34" s="266"/>
      <c r="AM34" s="265">
        <f t="shared" ref="AM34" ca="1" si="355">AM22-AM28</f>
        <v>0</v>
      </c>
      <c r="AN34" s="266"/>
      <c r="AO34" s="265">
        <f t="shared" ref="AO34" ca="1" si="356">AO22-AO28</f>
        <v>0</v>
      </c>
      <c r="AP34" s="266"/>
      <c r="AQ34" s="265">
        <f t="shared" ref="AQ34" ca="1" si="357">AQ22-AQ28</f>
        <v>0</v>
      </c>
      <c r="AR34" s="266"/>
      <c r="AS34" s="265">
        <f t="shared" ref="AS34" ca="1" si="358">AS22-AS28</f>
        <v>0</v>
      </c>
      <c r="AT34" s="266"/>
      <c r="AU34" s="265">
        <f t="shared" ref="AU34" ca="1" si="359">AU22-AU28</f>
        <v>0</v>
      </c>
      <c r="AV34" s="266"/>
      <c r="AW34" s="265">
        <f t="shared" ref="AW34" ca="1" si="360">AW22-AW28</f>
        <v>0</v>
      </c>
      <c r="AX34" s="266"/>
      <c r="AY34" s="265">
        <f t="shared" ref="AY34" ca="1" si="361">AY22-AY28</f>
        <v>0</v>
      </c>
      <c r="AZ34" s="266"/>
      <c r="BA34" s="265">
        <f t="shared" ref="BA34" ca="1" si="362">BA22-BA28</f>
        <v>0</v>
      </c>
      <c r="BB34" s="266"/>
      <c r="BC34" s="265">
        <f t="shared" ref="BC34" ca="1" si="363">BC22-BC28</f>
        <v>0</v>
      </c>
      <c r="BD34" s="266"/>
      <c r="BE34" s="265">
        <f t="shared" ref="BE34" ca="1" si="364">BE22-BE28</f>
        <v>0</v>
      </c>
      <c r="BF34" s="266"/>
      <c r="BG34" s="265">
        <f t="shared" ref="BG34" ca="1" si="365">BG22-BG28</f>
        <v>0</v>
      </c>
      <c r="BH34" s="266"/>
      <c r="BI34" s="265">
        <f t="shared" ref="BI34" ca="1" si="366">BI22-BI28</f>
        <v>0</v>
      </c>
      <c r="BJ34" s="266"/>
      <c r="BK34" s="265">
        <f t="shared" ref="BK34" ca="1" si="367">BK22-BK28</f>
        <v>0</v>
      </c>
      <c r="BL34" s="266"/>
      <c r="BM34" s="265">
        <f t="shared" ref="BM34" ca="1" si="368">BM22-BM28</f>
        <v>0</v>
      </c>
      <c r="BN34" s="266"/>
      <c r="BO34" s="265">
        <f t="shared" ref="BO34" ca="1" si="369">BO22-BO28</f>
        <v>0</v>
      </c>
      <c r="BP34" s="266"/>
      <c r="BQ34" s="265">
        <f t="shared" ref="BQ34" ca="1" si="370">BQ22-BQ28</f>
        <v>0</v>
      </c>
      <c r="BR34" s="266"/>
      <c r="BS34" s="265">
        <f t="shared" ref="BS34" ca="1" si="371">BS22-BS28</f>
        <v>0</v>
      </c>
      <c r="BT34" s="266"/>
      <c r="BU34" s="265">
        <f t="shared" ref="BU34" ca="1" si="372">BU22-BU28</f>
        <v>0</v>
      </c>
      <c r="BV34" s="266"/>
      <c r="BW34" s="265">
        <f t="shared" ref="BW34" ca="1" si="373">BW22-BW28</f>
        <v>0</v>
      </c>
      <c r="BX34" s="266"/>
      <c r="BY34" s="265">
        <f t="shared" ref="BY34" ca="1" si="374">BY22-BY28</f>
        <v>0</v>
      </c>
      <c r="BZ34" s="266"/>
      <c r="CA34" s="265">
        <f t="shared" ref="CA34" ca="1" si="375">CA22-CA28</f>
        <v>0</v>
      </c>
      <c r="CB34" s="266"/>
      <c r="CC34" s="265">
        <f t="shared" ref="CC34" ca="1" si="376">CC22-CC28</f>
        <v>0</v>
      </c>
      <c r="CD34" s="266"/>
      <c r="CE34" s="265">
        <f t="shared" ref="CE34" ca="1" si="377">CE22-CE28</f>
        <v>0</v>
      </c>
      <c r="CF34" s="266"/>
      <c r="CG34" s="265">
        <f t="shared" ref="CG34" ca="1" si="378">CG22-CG28</f>
        <v>0</v>
      </c>
      <c r="CH34" s="266"/>
      <c r="CI34" s="265">
        <f t="shared" ref="CI34" ca="1" si="379">CI22-CI28</f>
        <v>0</v>
      </c>
      <c r="CJ34" s="266"/>
      <c r="CK34" s="265">
        <f t="shared" ref="CK34" ca="1" si="380">CK22-CK28</f>
        <v>0</v>
      </c>
      <c r="CL34" s="266"/>
      <c r="CM34" s="265">
        <f t="shared" ref="CM34" ca="1" si="381">CM22-CM28</f>
        <v>0</v>
      </c>
      <c r="CN34" s="266"/>
      <c r="CO34" s="265">
        <f t="shared" ref="CO34" ca="1" si="382">CO22-CO28</f>
        <v>0</v>
      </c>
      <c r="CP34" s="266"/>
      <c r="CQ34" s="265">
        <f t="shared" ref="CQ34" ca="1" si="383">CQ22-CQ28</f>
        <v>0</v>
      </c>
      <c r="CR34" s="266"/>
      <c r="CS34" s="265">
        <f t="shared" ref="CS34" ca="1" si="384">CS22-CS28</f>
        <v>0</v>
      </c>
      <c r="CT34" s="266"/>
      <c r="CU34" s="265">
        <f t="shared" ref="CU34" ca="1" si="385">CU22-CU28</f>
        <v>0</v>
      </c>
      <c r="CV34" s="266"/>
      <c r="CW34" s="265">
        <f t="shared" ref="CW34" ca="1" si="386">CW22-CW28</f>
        <v>0</v>
      </c>
      <c r="CX34" s="266"/>
      <c r="CY34" s="265">
        <f t="shared" ref="CY34" ca="1" si="387">CY22-CY28</f>
        <v>0</v>
      </c>
      <c r="CZ34" s="266"/>
      <c r="DA34" s="265">
        <f t="shared" ref="DA34" ca="1" si="388">DA22-DA28</f>
        <v>0</v>
      </c>
      <c r="DB34" s="266"/>
      <c r="DC34" s="265">
        <f t="shared" ref="DC34" ca="1" si="389">DC22-DC28</f>
        <v>0</v>
      </c>
      <c r="DD34" s="266"/>
      <c r="DE34" s="265">
        <f t="shared" ref="DE34" ca="1" si="390">DE22-DE28</f>
        <v>0</v>
      </c>
      <c r="DF34" s="266"/>
      <c r="DG34" s="265">
        <f t="shared" ref="DG34" ca="1" si="391">DG22-DG28</f>
        <v>0</v>
      </c>
      <c r="DH34" s="266"/>
      <c r="DI34" s="265">
        <f t="shared" ref="DI34" ca="1" si="392">DI22-DI28</f>
        <v>0</v>
      </c>
      <c r="DJ34" s="266"/>
      <c r="DK34" s="265">
        <f t="shared" ref="DK34" ca="1" si="393">DK22-DK28</f>
        <v>0</v>
      </c>
      <c r="DL34" s="266"/>
      <c r="DM34" s="265">
        <f t="shared" ref="DM34" ca="1" si="394">DM22-DM28</f>
        <v>0</v>
      </c>
      <c r="DN34" s="266"/>
      <c r="DO34" s="265">
        <f t="shared" ref="DO34" ca="1" si="395">DO22-DO28</f>
        <v>0</v>
      </c>
      <c r="DP34" s="266"/>
      <c r="DQ34" s="265">
        <f t="shared" ref="DQ34" ca="1" si="396">DQ22-DQ28</f>
        <v>0</v>
      </c>
      <c r="DR34" s="266"/>
      <c r="DS34" s="265">
        <f t="shared" ref="DS34" ca="1" si="397">DS22-DS28</f>
        <v>0</v>
      </c>
      <c r="DT34" s="266"/>
      <c r="DU34" s="265">
        <f t="shared" ref="DU34" ca="1" si="398">DU22-DU28</f>
        <v>0</v>
      </c>
      <c r="DV34" s="266"/>
      <c r="DW34" s="182" t="s">
        <v>220</v>
      </c>
      <c r="DX34" s="182">
        <f ca="1">COUNTIF(E34:DU34,"&gt;0")</f>
        <v>0</v>
      </c>
      <c r="DY34" s="39" t="s">
        <v>224</v>
      </c>
    </row>
    <row r="35" spans="2:129" ht="13.5" customHeight="1" thickBot="1">
      <c r="B35" s="270" t="s">
        <v>221</v>
      </c>
      <c r="C35" s="271"/>
      <c r="D35" s="272"/>
      <c r="E35" s="273"/>
      <c r="F35" s="274"/>
      <c r="G35" s="273"/>
      <c r="H35" s="274"/>
      <c r="I35" s="273"/>
      <c r="J35" s="274"/>
      <c r="K35" s="273"/>
      <c r="L35" s="274"/>
      <c r="M35" s="273"/>
      <c r="N35" s="274"/>
      <c r="O35" s="273"/>
      <c r="P35" s="274"/>
      <c r="Q35" s="273"/>
      <c r="R35" s="274"/>
      <c r="S35" s="273"/>
      <c r="T35" s="274"/>
      <c r="U35" s="273"/>
      <c r="V35" s="274"/>
      <c r="W35" s="273"/>
      <c r="X35" s="274"/>
      <c r="Y35" s="273"/>
      <c r="Z35" s="274"/>
      <c r="AA35" s="273"/>
      <c r="AB35" s="274"/>
      <c r="AC35" s="273"/>
      <c r="AD35" s="274"/>
      <c r="AE35" s="273"/>
      <c r="AF35" s="274"/>
      <c r="AG35" s="273"/>
      <c r="AH35" s="274"/>
      <c r="AI35" s="273"/>
      <c r="AJ35" s="274"/>
      <c r="AK35" s="273"/>
      <c r="AL35" s="274"/>
      <c r="AM35" s="273"/>
      <c r="AN35" s="274"/>
      <c r="AO35" s="273"/>
      <c r="AP35" s="274"/>
      <c r="AQ35" s="273"/>
      <c r="AR35" s="274"/>
      <c r="AS35" s="273"/>
      <c r="AT35" s="274"/>
      <c r="AU35" s="273"/>
      <c r="AV35" s="274"/>
      <c r="AW35" s="273"/>
      <c r="AX35" s="274"/>
      <c r="AY35" s="273"/>
      <c r="AZ35" s="274"/>
      <c r="BA35" s="273"/>
      <c r="BB35" s="274"/>
      <c r="BC35" s="273"/>
      <c r="BD35" s="274"/>
      <c r="BE35" s="273"/>
      <c r="BF35" s="274"/>
      <c r="BG35" s="273"/>
      <c r="BH35" s="274"/>
      <c r="BI35" s="273"/>
      <c r="BJ35" s="274"/>
      <c r="BK35" s="273"/>
      <c r="BL35" s="274"/>
      <c r="BM35" s="273"/>
      <c r="BN35" s="274"/>
      <c r="BO35" s="273"/>
      <c r="BP35" s="274"/>
      <c r="BQ35" s="273"/>
      <c r="BR35" s="274"/>
      <c r="BS35" s="273"/>
      <c r="BT35" s="274"/>
      <c r="BU35" s="273"/>
      <c r="BV35" s="274"/>
      <c r="BW35" s="273"/>
      <c r="BX35" s="274"/>
      <c r="BY35" s="273"/>
      <c r="BZ35" s="274"/>
      <c r="CA35" s="273"/>
      <c r="CB35" s="274"/>
      <c r="CC35" s="273"/>
      <c r="CD35" s="274"/>
      <c r="CE35" s="273"/>
      <c r="CF35" s="274"/>
      <c r="CG35" s="273"/>
      <c r="CH35" s="274"/>
      <c r="CI35" s="273"/>
      <c r="CJ35" s="274"/>
      <c r="CK35" s="273"/>
      <c r="CL35" s="274"/>
      <c r="CM35" s="273"/>
      <c r="CN35" s="274"/>
      <c r="CO35" s="273"/>
      <c r="CP35" s="274"/>
      <c r="CQ35" s="273"/>
      <c r="CR35" s="274"/>
      <c r="CS35" s="273"/>
      <c r="CT35" s="274"/>
      <c r="CU35" s="273"/>
      <c r="CV35" s="274"/>
      <c r="CW35" s="273"/>
      <c r="CX35" s="274"/>
      <c r="CY35" s="273"/>
      <c r="CZ35" s="274"/>
      <c r="DA35" s="273"/>
      <c r="DB35" s="274"/>
      <c r="DC35" s="273"/>
      <c r="DD35" s="274"/>
      <c r="DE35" s="273"/>
      <c r="DF35" s="274"/>
      <c r="DG35" s="273"/>
      <c r="DH35" s="274"/>
      <c r="DI35" s="273"/>
      <c r="DJ35" s="274"/>
      <c r="DK35" s="273"/>
      <c r="DL35" s="274"/>
      <c r="DM35" s="273"/>
      <c r="DN35" s="274"/>
      <c r="DO35" s="273"/>
      <c r="DP35" s="274"/>
      <c r="DQ35" s="273"/>
      <c r="DR35" s="274"/>
      <c r="DS35" s="273"/>
      <c r="DT35" s="274"/>
      <c r="DU35" s="273"/>
      <c r="DV35" s="274"/>
      <c r="DW35" s="182"/>
      <c r="DX35" s="182"/>
    </row>
    <row r="37" spans="2:129" ht="13.5" customHeight="1" thickBot="1">
      <c r="E37" t="s">
        <v>231</v>
      </c>
      <c r="G37" t="s">
        <v>232</v>
      </c>
      <c r="I37" t="s">
        <v>236</v>
      </c>
      <c r="K37" t="s">
        <v>237</v>
      </c>
      <c r="M37" t="s">
        <v>238</v>
      </c>
      <c r="O37" s="320" t="s">
        <v>239</v>
      </c>
      <c r="Q37" t="s">
        <v>240</v>
      </c>
      <c r="S37" t="s">
        <v>241</v>
      </c>
      <c r="U37" t="s">
        <v>242</v>
      </c>
      <c r="W37" s="320" t="s">
        <v>233</v>
      </c>
      <c r="Y37" s="320" t="s">
        <v>234</v>
      </c>
      <c r="AA37" t="s">
        <v>235</v>
      </c>
      <c r="AC37" t="s">
        <v>231</v>
      </c>
    </row>
    <row r="38" spans="2:129" ht="13.5" customHeight="1">
      <c r="B38" s="237" t="s">
        <v>9</v>
      </c>
      <c r="C38" s="238"/>
      <c r="D38" s="239"/>
      <c r="E38" s="190">
        <f>SUM(E10:AI10)</f>
        <v>0</v>
      </c>
      <c r="F38" s="189"/>
      <c r="G38" s="190">
        <f>SUM(AJ10:BM10)</f>
        <v>0</v>
      </c>
      <c r="H38" s="189"/>
      <c r="I38" s="190">
        <f>SUM(BN10:CR10)</f>
        <v>0</v>
      </c>
      <c r="J38" s="189"/>
      <c r="K38" s="190">
        <f>SUM(CS10:DV10)</f>
        <v>0</v>
      </c>
      <c r="L38" s="189"/>
      <c r="M38" s="190">
        <f>SUM(DW10:FA10)</f>
        <v>0</v>
      </c>
      <c r="N38" s="189"/>
      <c r="O38" s="190">
        <f ca="1">SUM(FB10:GF10)</f>
        <v>0</v>
      </c>
      <c r="P38" s="189"/>
      <c r="Q38" s="190">
        <f>SUM(GG10:HJ10)</f>
        <v>0</v>
      </c>
      <c r="R38" s="189"/>
      <c r="S38" s="190">
        <f>SUM(HK10:IO10)</f>
        <v>0</v>
      </c>
      <c r="T38" s="189"/>
      <c r="U38" s="190">
        <f>SUM(IP10:JS10)</f>
        <v>0</v>
      </c>
      <c r="V38" s="189"/>
      <c r="W38" s="190">
        <f ca="1">SUM(JT10:KX10)</f>
        <v>0</v>
      </c>
      <c r="X38" s="189"/>
      <c r="Y38" s="190">
        <f ca="1">SUM(KY10:MC10)</f>
        <v>0</v>
      </c>
      <c r="Z38" s="189"/>
      <c r="AA38" s="190">
        <f>SUM(MD10:NF10)</f>
        <v>0</v>
      </c>
      <c r="AB38" s="189"/>
      <c r="AC38" s="190">
        <f>SUM(NG10:OK10)</f>
        <v>0</v>
      </c>
      <c r="AD38" s="189"/>
    </row>
    <row r="39" spans="2:129" ht="13.5" customHeight="1">
      <c r="B39" s="195" t="s">
        <v>10</v>
      </c>
      <c r="C39" s="135"/>
      <c r="D39" s="196"/>
      <c r="E39" s="125">
        <f>SUM(E11:AI11)</f>
        <v>0</v>
      </c>
      <c r="F39" s="123"/>
      <c r="G39" s="125">
        <f>SUM(AJ11:BM11)</f>
        <v>0</v>
      </c>
      <c r="H39" s="123"/>
      <c r="I39" s="125">
        <f>SUM(BN11:CR11)</f>
        <v>0</v>
      </c>
      <c r="J39" s="123"/>
      <c r="K39" s="125">
        <f>SUM(CS11:DV11)</f>
        <v>0</v>
      </c>
      <c r="L39" s="123"/>
      <c r="M39" s="125">
        <f>SUM(DW11:FA11)</f>
        <v>0</v>
      </c>
      <c r="N39" s="123"/>
      <c r="O39" s="125">
        <f ca="1">SUM(FB11:GF11)</f>
        <v>0</v>
      </c>
      <c r="P39" s="123"/>
      <c r="Q39" s="125">
        <f>SUM(GG11:HJ11)</f>
        <v>0</v>
      </c>
      <c r="R39" s="123"/>
      <c r="S39" s="125">
        <f>SUM(HK11:IO11)</f>
        <v>0</v>
      </c>
      <c r="T39" s="123"/>
      <c r="U39" s="125">
        <f>SUM(IP11:JS11)</f>
        <v>0</v>
      </c>
      <c r="V39" s="123"/>
      <c r="W39" s="125">
        <f ca="1">SUM(JT11:KX11)</f>
        <v>0</v>
      </c>
      <c r="X39" s="123"/>
      <c r="Y39" s="125">
        <f ca="1">SUM(KY11:MC11)</f>
        <v>0</v>
      </c>
      <c r="Z39" s="123"/>
      <c r="AA39" s="125">
        <f>SUM(MD11:NF11)</f>
        <v>0</v>
      </c>
      <c r="AB39" s="123"/>
      <c r="AC39" s="125">
        <f>SUM(NG11:OK11)</f>
        <v>0</v>
      </c>
      <c r="AD39" s="123"/>
    </row>
    <row r="40" spans="2:129" ht="13.5" customHeight="1" thickBot="1">
      <c r="B40" s="197" t="s">
        <v>248</v>
      </c>
      <c r="C40" s="198"/>
      <c r="D40" s="199"/>
      <c r="E40" s="228"/>
      <c r="F40" s="124"/>
      <c r="G40" s="228"/>
      <c r="H40" s="124"/>
      <c r="I40" s="228"/>
      <c r="J40" s="124"/>
      <c r="K40" s="228"/>
      <c r="L40" s="124"/>
      <c r="M40" s="228"/>
      <c r="N40" s="124"/>
      <c r="O40" s="228"/>
      <c r="P40" s="124"/>
      <c r="Q40" s="228"/>
      <c r="R40" s="124"/>
      <c r="S40" s="228"/>
      <c r="T40" s="124"/>
      <c r="U40" s="228"/>
      <c r="V40" s="124"/>
      <c r="W40" s="228"/>
      <c r="X40" s="124"/>
      <c r="Y40" s="228"/>
      <c r="Z40" s="124"/>
      <c r="AA40" s="228"/>
      <c r="AB40" s="124"/>
      <c r="AC40" s="228"/>
      <c r="AD40" s="124"/>
    </row>
    <row r="41" spans="2:129" ht="13.5" customHeight="1">
      <c r="B41" s="237" t="s">
        <v>9</v>
      </c>
      <c r="C41" s="238"/>
      <c r="D41" s="239"/>
      <c r="E41" s="190">
        <f>IF(COUNTIF(E10:AI10,1)&gt;0,IF(E10=0,"中途",0),0)</f>
        <v>0</v>
      </c>
      <c r="F41" s="189"/>
      <c r="G41" s="190">
        <f>IF(COUNTIF(AJ10:BM10,1)&gt;0,IF(AJ10=0,"中途",0),0)</f>
        <v>0</v>
      </c>
      <c r="H41" s="189"/>
      <c r="I41" s="190">
        <f>IF(COUNTIF(BN10:CR10,1)&gt;0,IF(BN10=0,"中途",0),0)</f>
        <v>0</v>
      </c>
      <c r="J41" s="189"/>
      <c r="K41" s="190">
        <f>IF(COUNTIF(CS10:DV10,1)&gt;0,IF(CS10=0,"中途",0),0)</f>
        <v>0</v>
      </c>
      <c r="L41" s="189"/>
      <c r="M41" s="190">
        <f>IF(COUNTIF(DW10:FA10,1)&gt;0,IF(DW10=0,"中途",0),0)</f>
        <v>0</v>
      </c>
      <c r="N41" s="189"/>
      <c r="O41" s="190">
        <f ca="1">IF(COUNTIF(FB10:GF10,1)&gt;0,IF(FB10=0,"中途",0),0)</f>
        <v>0</v>
      </c>
      <c r="P41" s="189"/>
      <c r="Q41" s="190">
        <f>IF(COUNTIF(GG10:HJ10,1)&gt;0,IF(GG10=0,"中途",0),0)</f>
        <v>0</v>
      </c>
      <c r="R41" s="189"/>
      <c r="S41" s="190">
        <f>IF(COUNTIF(HK10:IO10,1)&gt;0,IF(HK10=0,"中途",0),0)</f>
        <v>0</v>
      </c>
      <c r="T41" s="189"/>
      <c r="U41" s="190">
        <f>IF(COUNTIF(IP10:JS10,1)&gt;0,IF(IP10=0,"中途",0),0)</f>
        <v>0</v>
      </c>
      <c r="V41" s="189"/>
      <c r="W41" s="190">
        <f ca="1">IF(COUNTIF(JT10:KX10,1)&gt;0,IF(JT10=0,"中途",0),0)</f>
        <v>0</v>
      </c>
      <c r="X41" s="189"/>
      <c r="Y41" s="190">
        <f ca="1">IF(COUNTIF(KY10:MC10,1)&gt;0,IF(LB10=0,"中途",0),0)</f>
        <v>0</v>
      </c>
      <c r="Z41" s="189"/>
      <c r="AA41" s="190">
        <f>IF(COUNTIF(MD10:NF10,1)&gt;0,IF(MD10=0,"中途",0),0)</f>
        <v>0</v>
      </c>
      <c r="AB41" s="189"/>
      <c r="AC41" s="190">
        <f>IF(COUNTIF(NG10:OK10,1)&gt;0,IF(NG10=0,"中途",0),0)</f>
        <v>0</v>
      </c>
      <c r="AD41" s="189"/>
    </row>
    <row r="42" spans="2:129" ht="13.5" customHeight="1">
      <c r="B42" s="195" t="s">
        <v>10</v>
      </c>
      <c r="C42" s="135"/>
      <c r="D42" s="196"/>
      <c r="E42" s="125">
        <f>IF(COUNTIF(E11:AI11,1)&gt;0,IF(E11=0,"中途",0),0)</f>
        <v>0</v>
      </c>
      <c r="F42" s="123"/>
      <c r="G42" s="125">
        <f>IF(COUNTIF(AJ11:BM11,1)&gt;0,IF(AJ11=0,"中途",0),0)</f>
        <v>0</v>
      </c>
      <c r="H42" s="123"/>
      <c r="I42" s="125">
        <f>IF(COUNTIF(BN11:CR11,1)&gt;0,IF(BN11=0,"中途",0),0)</f>
        <v>0</v>
      </c>
      <c r="J42" s="123"/>
      <c r="K42" s="125">
        <f>IF(COUNTIF(CS11:DV11,1)&gt;0,IF(CS11=0,"中途",0),0)</f>
        <v>0</v>
      </c>
      <c r="L42" s="123"/>
      <c r="M42" s="125">
        <f>IF(COUNTIF(DW11:FA11,1)&gt;0,IF(DW11=0,"中途",0),0)</f>
        <v>0</v>
      </c>
      <c r="N42" s="123"/>
      <c r="O42" s="125">
        <f ca="1">IF(COUNTIF(FB11:GF11,1)&gt;0,IF(FB11=0,"中途",0),0)</f>
        <v>0</v>
      </c>
      <c r="P42" s="123"/>
      <c r="Q42" s="125">
        <f>IF(COUNTIF(GG11:HJ11,1)&gt;0,IF(GG11=0,"中途",0),0)</f>
        <v>0</v>
      </c>
      <c r="R42" s="123"/>
      <c r="S42" s="125">
        <f>IF(COUNTIF(HK11:IO11,1)&gt;0,IF(HK11=0,"中途",0),0)</f>
        <v>0</v>
      </c>
      <c r="T42" s="123"/>
      <c r="U42" s="125">
        <f>IF(COUNTIF(IP11:JS11,1)&gt;0,IF(IP11=0,"中途",0),0)</f>
        <v>0</v>
      </c>
      <c r="V42" s="123"/>
      <c r="W42" s="125">
        <f ca="1">IF(COUNTIF(JT11:KX11,1)&gt;0,IF(KX11=0,"中途",0),0)</f>
        <v>0</v>
      </c>
      <c r="X42" s="123"/>
      <c r="Y42" s="125">
        <f ca="1">IF(COUNTIF(KY11:MC11,1)&gt;0,IF(LB11=0,"中途",0),0)</f>
        <v>0</v>
      </c>
      <c r="Z42" s="123"/>
      <c r="AA42" s="125">
        <f>IF(COUNTIF(MD11:NF11,1)&gt;0,IF(MD11=0,"中途",0),0)</f>
        <v>0</v>
      </c>
      <c r="AB42" s="123"/>
      <c r="AC42" s="125">
        <f>IF(COUNTIF(NG11:OK11,1)&gt;0,IF(NG11=0,"中途",0),0)</f>
        <v>0</v>
      </c>
      <c r="AD42" s="123"/>
    </row>
    <row r="43" spans="2:129" ht="13.5" customHeight="1" thickBot="1">
      <c r="B43" s="197" t="s">
        <v>244</v>
      </c>
      <c r="C43" s="198"/>
      <c r="D43" s="199"/>
      <c r="E43" s="228"/>
      <c r="F43" s="124"/>
      <c r="G43" s="228"/>
      <c r="H43" s="124"/>
      <c r="I43" s="228"/>
      <c r="J43" s="124"/>
      <c r="K43" s="228"/>
      <c r="L43" s="124"/>
      <c r="M43" s="228"/>
      <c r="N43" s="124"/>
      <c r="O43" s="228"/>
      <c r="P43" s="124"/>
      <c r="Q43" s="228"/>
      <c r="R43" s="124"/>
      <c r="S43" s="228"/>
      <c r="T43" s="124"/>
      <c r="U43" s="228"/>
      <c r="V43" s="124"/>
      <c r="W43" s="228"/>
      <c r="X43" s="124"/>
      <c r="Y43" s="228"/>
      <c r="Z43" s="124"/>
      <c r="AA43" s="228"/>
      <c r="AB43" s="124"/>
      <c r="AC43" s="228"/>
      <c r="AD43" s="124"/>
    </row>
    <row r="44" spans="2:129" ht="13.5" customHeight="1">
      <c r="B44" s="237" t="s">
        <v>9</v>
      </c>
      <c r="C44" s="238"/>
      <c r="D44" s="239"/>
      <c r="E44" s="190">
        <f>IF(COUNTIF(E10:AI10,1)&gt;0,IF(AI10=0,"中途",0),0)</f>
        <v>0</v>
      </c>
      <c r="F44" s="189"/>
      <c r="G44" s="190">
        <f>IF(COUNTIF(AJ10:BM10,1)&gt;0,IF(BM10=0,"中途",0),0)</f>
        <v>0</v>
      </c>
      <c r="H44" s="189"/>
      <c r="I44" s="190">
        <f>IF(COUNTIF(BN10:CR10,1)&gt;0,IF(CR10=0,"中途",0),0)</f>
        <v>0</v>
      </c>
      <c r="J44" s="189"/>
      <c r="K44" s="190">
        <f>IF(COUNTIF(CS10:DV10,1)&gt;0,IF(DV10=0,"中途",0),0)</f>
        <v>0</v>
      </c>
      <c r="L44" s="189"/>
      <c r="M44" s="190">
        <f>IF(COUNTIF(DW10:FA10,1)&gt;0,IF(FA10=0,"中途",0),0)</f>
        <v>0</v>
      </c>
      <c r="N44" s="189"/>
      <c r="O44" s="190">
        <f ca="1">IF(COUNTIF(FB10:GF10,1)&gt;0,IF(GF10=0,"中途",0),0)</f>
        <v>0</v>
      </c>
      <c r="P44" s="189"/>
      <c r="Q44" s="190">
        <f>IF(COUNTIF(GG10:HJ10,1)&gt;0,IF(HJ10=0,"中途",0),0)</f>
        <v>0</v>
      </c>
      <c r="R44" s="189"/>
      <c r="S44" s="190">
        <f>IF(COUNTIF(HK10:IO10,1)&gt;0,IF(IO10=0,"中途",0),0)</f>
        <v>0</v>
      </c>
      <c r="T44" s="189"/>
      <c r="U44" s="190">
        <f>IF(COUNTIF(IP10:JS10,1)&gt;0,IF(JS10=0,"中途",0),0)</f>
        <v>0</v>
      </c>
      <c r="V44" s="189"/>
      <c r="W44" s="190">
        <f ca="1">IF(COUNTIF(JT10:KX10,1)&gt;0,IF(KV10=0,"中途",0),0)</f>
        <v>0</v>
      </c>
      <c r="X44" s="189"/>
      <c r="Y44" s="190">
        <f ca="1">IF(COUNTIF(KY10:MC10,1)&gt;0,IF(MC10=0,"中途",0),0)</f>
        <v>0</v>
      </c>
      <c r="Z44" s="189"/>
      <c r="AA44" s="190">
        <f>IF(COUNTIF(MD10:NF10,1)&gt;0,IF(NE10=0,"中途",0),0)</f>
        <v>0</v>
      </c>
      <c r="AB44" s="189"/>
      <c r="AC44" s="190">
        <f>IF(COUNTIF(NG10:OK10,1)&gt;0,IF(OK10=0,"中途",0),0)</f>
        <v>0</v>
      </c>
      <c r="AD44" s="189"/>
    </row>
    <row r="45" spans="2:129" ht="13.5" customHeight="1">
      <c r="B45" s="195" t="s">
        <v>10</v>
      </c>
      <c r="C45" s="135"/>
      <c r="D45" s="196"/>
      <c r="E45" s="125">
        <f>IF(COUNTIF(E11:AI11,1)&gt;0,IF(AI11=0,"中途",0),0)</f>
        <v>0</v>
      </c>
      <c r="F45" s="123"/>
      <c r="G45" s="125">
        <f>IF(COUNTIF(AJ11:BM11,1)&gt;0,IF(BM11=0,"中途",0),0)</f>
        <v>0</v>
      </c>
      <c r="H45" s="123"/>
      <c r="I45" s="125">
        <f>IF(COUNTIF(BN11:CR11,1)&gt;0,IF(CR11=0,"中途",0),0)</f>
        <v>0</v>
      </c>
      <c r="J45" s="123"/>
      <c r="K45" s="125">
        <f>IF(COUNTIF(CS11:DV11,1)&gt;0,IF(DV11=0,"中途",0),0)</f>
        <v>0</v>
      </c>
      <c r="L45" s="123"/>
      <c r="M45" s="125">
        <f>IF(COUNTIF(DW11:FA11,1)&gt;0,IF(FA11=0,"中途",0),0)</f>
        <v>0</v>
      </c>
      <c r="N45" s="123"/>
      <c r="O45" s="125">
        <f ca="1">IF(COUNTIF(FB11:GF11,1)&gt;0,IF(GF11=0,"中途",0),0)</f>
        <v>0</v>
      </c>
      <c r="P45" s="123"/>
      <c r="Q45" s="125">
        <f>IF(COUNTIF(GG11:HJ11,1)&gt;0,IF(HJ11=0,"中途",0),0)</f>
        <v>0</v>
      </c>
      <c r="R45" s="123"/>
      <c r="S45" s="125">
        <f>IF(COUNTIF(HK11:IO11,1)&gt;0,IF(IO11=0,"中途",0),0)</f>
        <v>0</v>
      </c>
      <c r="T45" s="123"/>
      <c r="U45" s="125">
        <f>IF(COUNTIF(IP11:JS11,1)&gt;0,IF(JS11=0,"中途",0),0)</f>
        <v>0</v>
      </c>
      <c r="V45" s="123"/>
      <c r="W45" s="125">
        <f ca="1">IF(COUNTIF(JT11:KX11,1)&gt;0,IF(KV11=0,"中途",0),0)</f>
        <v>0</v>
      </c>
      <c r="X45" s="123"/>
      <c r="Y45" s="125">
        <f ca="1">IF(COUNTIF(KY11:MC11,1)&gt;0,IF(MC11=0,"中途",0),0)</f>
        <v>0</v>
      </c>
      <c r="Z45" s="123"/>
      <c r="AA45" s="125">
        <f>IF(COUNTIF(MD11:NF11,1)&gt;0,IF(NE11=0,"中途",0),0)</f>
        <v>0</v>
      </c>
      <c r="AB45" s="123"/>
      <c r="AC45" s="125">
        <f>IF(COUNTIF(NG11:OK11,1)&gt;0,IF(OK11=0,"中途",0),0)</f>
        <v>0</v>
      </c>
      <c r="AD45" s="123"/>
      <c r="AE45" s="1"/>
    </row>
    <row r="46" spans="2:129" ht="13.5" customHeight="1" thickBot="1">
      <c r="B46" s="197" t="s">
        <v>243</v>
      </c>
      <c r="C46" s="198"/>
      <c r="D46" s="199"/>
      <c r="E46" s="228"/>
      <c r="F46" s="124"/>
      <c r="G46" s="228"/>
      <c r="H46" s="124"/>
      <c r="I46" s="228"/>
      <c r="J46" s="124"/>
      <c r="K46" s="228"/>
      <c r="L46" s="124"/>
      <c r="M46" s="228"/>
      <c r="N46" s="124"/>
      <c r="O46" s="228"/>
      <c r="P46" s="124"/>
      <c r="Q46" s="228"/>
      <c r="R46" s="124"/>
      <c r="S46" s="228"/>
      <c r="T46" s="124"/>
      <c r="U46" s="228"/>
      <c r="V46" s="124"/>
      <c r="W46" s="228"/>
      <c r="X46" s="124"/>
      <c r="Y46" s="228"/>
      <c r="Z46" s="124"/>
      <c r="AA46" s="228"/>
      <c r="AB46" s="124"/>
      <c r="AC46" s="228"/>
      <c r="AD46" s="124"/>
      <c r="AE46" s="1"/>
    </row>
    <row r="47" spans="2:129" ht="13.5" customHeight="1">
      <c r="B47" s="237" t="s">
        <v>9</v>
      </c>
      <c r="C47" s="238"/>
      <c r="D47" s="239"/>
      <c r="V47" s="83"/>
      <c r="W47" s="83"/>
      <c r="X47" s="26"/>
      <c r="Y47" s="284"/>
      <c r="Z47" s="284"/>
      <c r="AA47" s="190">
        <f ca="1">IF(NF5="",0,IF(COUNTIF(MD10:NF10,1)&gt;0,IF(NF10=0,"中途",0),0))</f>
        <v>0</v>
      </c>
      <c r="AB47" s="189"/>
      <c r="AC47" s="83"/>
      <c r="AD47" s="83"/>
      <c r="AE47" s="1"/>
    </row>
    <row r="48" spans="2:129" ht="13.5" customHeight="1">
      <c r="B48" s="195" t="s">
        <v>10</v>
      </c>
      <c r="C48" s="135"/>
      <c r="D48" s="196"/>
      <c r="AA48" s="125">
        <f ca="1">IF(NF5="",0,IF(COUNTIF(MD11:NF11,1)&gt;0,IF(NF11=0,"中途",0),0))</f>
        <v>0</v>
      </c>
      <c r="AB48" s="123"/>
    </row>
    <row r="49" spans="2:30" ht="13.5" customHeight="1" thickBot="1">
      <c r="B49" s="197" t="s">
        <v>245</v>
      </c>
      <c r="C49" s="198"/>
      <c r="D49" s="199"/>
      <c r="AA49" s="228"/>
      <c r="AB49" s="124"/>
    </row>
    <row r="50" spans="2:30" ht="13.5" customHeight="1">
      <c r="B50" s="237" t="s">
        <v>9</v>
      </c>
      <c r="C50" s="238"/>
      <c r="D50" s="239"/>
      <c r="E50" s="190">
        <f>COUNTIF(E41,"中途")+COUNTIF(E44,"中途")+COUNTIF(E47,"中途")</f>
        <v>0</v>
      </c>
      <c r="F50" s="189"/>
      <c r="G50" s="190">
        <f t="shared" ref="G50" si="399">COUNTIF(G41,"中途")+COUNTIF(G44,"中途")+COUNTIF(G47,"中途")</f>
        <v>0</v>
      </c>
      <c r="H50" s="189"/>
      <c r="I50" s="190">
        <f t="shared" ref="I50" si="400">COUNTIF(I41,"中途")+COUNTIF(I44,"中途")+COUNTIF(I47,"中途")</f>
        <v>0</v>
      </c>
      <c r="J50" s="189"/>
      <c r="K50" s="190">
        <f t="shared" ref="K50" si="401">COUNTIF(K41,"中途")+COUNTIF(K44,"中途")+COUNTIF(K47,"中途")</f>
        <v>0</v>
      </c>
      <c r="L50" s="189"/>
      <c r="M50" s="190">
        <f t="shared" ref="M50" si="402">COUNTIF(M41,"中途")+COUNTIF(M44,"中途")+COUNTIF(M47,"中途")</f>
        <v>0</v>
      </c>
      <c r="N50" s="189"/>
      <c r="O50" s="190">
        <f t="shared" ref="O50" ca="1" si="403">COUNTIF(O41,"中途")+COUNTIF(O44,"中途")+COUNTIF(O47,"中途")</f>
        <v>0</v>
      </c>
      <c r="P50" s="189"/>
      <c r="Q50" s="190">
        <f t="shared" ref="Q50" si="404">COUNTIF(Q41,"中途")+COUNTIF(Q44,"中途")+COUNTIF(Q47,"中途")</f>
        <v>0</v>
      </c>
      <c r="R50" s="189"/>
      <c r="S50" s="190">
        <f t="shared" ref="S50" si="405">COUNTIF(S41,"中途")+COUNTIF(S44,"中途")+COUNTIF(S47,"中途")</f>
        <v>0</v>
      </c>
      <c r="T50" s="189"/>
      <c r="U50" s="190">
        <f t="shared" ref="U50" si="406">COUNTIF(U41,"中途")+COUNTIF(U44,"中途")+COUNTIF(U47,"中途")</f>
        <v>0</v>
      </c>
      <c r="V50" s="189"/>
      <c r="W50" s="190">
        <f t="shared" ref="W50" ca="1" si="407">COUNTIF(W41,"中途")+COUNTIF(W44,"中途")+COUNTIF(W47,"中途")</f>
        <v>0</v>
      </c>
      <c r="X50" s="189"/>
      <c r="Y50" s="190">
        <f t="shared" ref="Y50" ca="1" si="408">COUNTIF(Y41,"中途")+COUNTIF(Y44,"中途")+COUNTIF(Y47,"中途")</f>
        <v>0</v>
      </c>
      <c r="Z50" s="189"/>
      <c r="AA50" s="190">
        <f t="shared" ref="AA50" ca="1" si="409">COUNTIF(AA41,"中途")+COUNTIF(AA44,"中途")+COUNTIF(AA47,"中途")</f>
        <v>0</v>
      </c>
      <c r="AB50" s="189"/>
      <c r="AC50" s="190">
        <f t="shared" ref="AC50" si="410">COUNTIF(AC41,"中途")+COUNTIF(AC44,"中途")+COUNTIF(AC47,"中途")</f>
        <v>0</v>
      </c>
      <c r="AD50" s="189"/>
    </row>
    <row r="51" spans="2:30" ht="13.5" customHeight="1">
      <c r="B51" s="195" t="s">
        <v>10</v>
      </c>
      <c r="C51" s="135"/>
      <c r="D51" s="196"/>
      <c r="E51" s="125">
        <f>COUNTIF(E42,"中途")+COUNTIF(E45,"中途")+COUNTIF(E48,"中途")</f>
        <v>0</v>
      </c>
      <c r="F51" s="123"/>
      <c r="G51" s="125">
        <f t="shared" ref="G51" si="411">COUNTIF(G42,"中途")+COUNTIF(G45,"中途")+COUNTIF(G48,"中途")</f>
        <v>0</v>
      </c>
      <c r="H51" s="123"/>
      <c r="I51" s="125">
        <f t="shared" ref="I51" si="412">COUNTIF(I42,"中途")+COUNTIF(I45,"中途")+COUNTIF(I48,"中途")</f>
        <v>0</v>
      </c>
      <c r="J51" s="123"/>
      <c r="K51" s="125">
        <f t="shared" ref="K51" si="413">COUNTIF(K42,"中途")+COUNTIF(K45,"中途")+COUNTIF(K48,"中途")</f>
        <v>0</v>
      </c>
      <c r="L51" s="123"/>
      <c r="M51" s="125">
        <f t="shared" ref="M51" si="414">COUNTIF(M42,"中途")+COUNTIF(M45,"中途")+COUNTIF(M48,"中途")</f>
        <v>0</v>
      </c>
      <c r="N51" s="123"/>
      <c r="O51" s="125">
        <f t="shared" ref="O51" ca="1" si="415">COUNTIF(O42,"中途")+COUNTIF(O45,"中途")+COUNTIF(O48,"中途")</f>
        <v>0</v>
      </c>
      <c r="P51" s="123"/>
      <c r="Q51" s="125">
        <f t="shared" ref="Q51" si="416">COUNTIF(Q42,"中途")+COUNTIF(Q45,"中途")+COUNTIF(Q48,"中途")</f>
        <v>0</v>
      </c>
      <c r="R51" s="123"/>
      <c r="S51" s="125">
        <f t="shared" ref="S51" si="417">COUNTIF(S42,"中途")+COUNTIF(S45,"中途")+COUNTIF(S48,"中途")</f>
        <v>0</v>
      </c>
      <c r="T51" s="123"/>
      <c r="U51" s="125">
        <f t="shared" ref="U51" si="418">COUNTIF(U42,"中途")+COUNTIF(U45,"中途")+COUNTIF(U48,"中途")</f>
        <v>0</v>
      </c>
      <c r="V51" s="123"/>
      <c r="W51" s="125">
        <f t="shared" ref="W51" ca="1" si="419">COUNTIF(W42,"中途")+COUNTIF(W45,"中途")+COUNTIF(W48,"中途")</f>
        <v>0</v>
      </c>
      <c r="X51" s="123"/>
      <c r="Y51" s="125">
        <f t="shared" ref="Y51" ca="1" si="420">COUNTIF(Y42,"中途")+COUNTIF(Y45,"中途")+COUNTIF(Y48,"中途")</f>
        <v>0</v>
      </c>
      <c r="Z51" s="123"/>
      <c r="AA51" s="125">
        <f t="shared" ref="AA51" ca="1" si="421">COUNTIF(AA42,"中途")+COUNTIF(AA45,"中途")+COUNTIF(AA48,"中途")</f>
        <v>0</v>
      </c>
      <c r="AB51" s="123"/>
      <c r="AC51" s="125">
        <f t="shared" ref="AC51" si="422">COUNTIF(AC42,"中途")+COUNTIF(AC45,"中途")+COUNTIF(AC48,"中途")</f>
        <v>0</v>
      </c>
      <c r="AD51" s="123"/>
    </row>
    <row r="52" spans="2:30" ht="13.5" customHeight="1" thickBot="1">
      <c r="B52" s="197" t="s">
        <v>246</v>
      </c>
      <c r="C52" s="198"/>
      <c r="D52" s="199"/>
      <c r="E52" s="228"/>
      <c r="F52" s="124"/>
      <c r="G52" s="228"/>
      <c r="H52" s="124"/>
      <c r="I52" s="228"/>
      <c r="J52" s="124"/>
      <c r="K52" s="228"/>
      <c r="L52" s="124"/>
      <c r="M52" s="228"/>
      <c r="N52" s="124"/>
      <c r="O52" s="228"/>
      <c r="P52" s="124"/>
      <c r="Q52" s="228"/>
      <c r="R52" s="124"/>
      <c r="S52" s="228"/>
      <c r="T52" s="124"/>
      <c r="U52" s="228"/>
      <c r="V52" s="124"/>
      <c r="W52" s="228"/>
      <c r="X52" s="124"/>
      <c r="Y52" s="228"/>
      <c r="Z52" s="124"/>
      <c r="AA52" s="228"/>
      <c r="AB52" s="124"/>
      <c r="AC52" s="228"/>
      <c r="AD52" s="124"/>
    </row>
    <row r="53" spans="2:30" ht="13.5" customHeight="1">
      <c r="B53" s="237" t="s">
        <v>9</v>
      </c>
      <c r="C53" s="238"/>
      <c r="D53" s="239"/>
      <c r="E53" s="190">
        <f ca="1">COUNTIF(E$5:AI$5,"*土*")+COUNTIF(E$5:AI$5,"*日*")</f>
        <v>9</v>
      </c>
      <c r="F53" s="189"/>
      <c r="G53" s="190">
        <f ca="1">COUNTIF(AJ5:BM5,"*土*")+COUNTIF(AJ5:BM5,"*日*")</f>
        <v>8</v>
      </c>
      <c r="H53" s="189"/>
      <c r="I53" s="190">
        <f ca="1">COUNTIF(BN5:CR5,"*土*")+COUNTIF(BN5:CR5,"*日*")</f>
        <v>10</v>
      </c>
      <c r="J53" s="189"/>
      <c r="K53" s="190">
        <f ca="1">COUNTIF(CS5:DV5,"*土*")+COUNTIF(CS5:DV5,"*日*")</f>
        <v>8</v>
      </c>
      <c r="L53" s="189"/>
      <c r="M53" s="190">
        <f ca="1">COUNTIF(DW5:FA5,"*土*")+COUNTIF(DW5:FA5,"*日*")</f>
        <v>8</v>
      </c>
      <c r="N53" s="189"/>
      <c r="O53" s="190">
        <f ca="1">COUNTIF(FB5:GF5,"*土*")+COUNTIF(FB5:GF5,"*日*")</f>
        <v>10</v>
      </c>
      <c r="P53" s="189"/>
      <c r="Q53" s="190">
        <f ca="1">COUNTIF(GG5:HJ5,"*土*")+COUNTIF(GG5:HJ5,"*日*")</f>
        <v>8</v>
      </c>
      <c r="R53" s="189"/>
      <c r="S53" s="190">
        <f ca="1">COUNTIF(HK5:IO5,"*土*")+COUNTIF(HK5:IO5,"*日*")</f>
        <v>9</v>
      </c>
      <c r="T53" s="189"/>
      <c r="U53" s="190">
        <f ca="1">COUNTIF(IP5:JS5,"*土*")+COUNTIF(IP5:JS5,"*日*")</f>
        <v>9</v>
      </c>
      <c r="V53" s="189"/>
      <c r="W53" s="190">
        <f ca="1">COUNTIF(JT5:KX5,"*土*")+COUNTIF(JT5:KX5,"*日*")</f>
        <v>8</v>
      </c>
      <c r="X53" s="189"/>
      <c r="Y53" s="190">
        <f ca="1">COUNTIF(KY5:MC5,"*土*")+COUNTIF(KY5:MC5,"*日*")</f>
        <v>10</v>
      </c>
      <c r="Z53" s="189"/>
      <c r="AA53" s="190">
        <f ca="1">COUNTIF(MD5:NF5,"*土*")+COUNTIF(MD5:NF5,"*日*")</f>
        <v>8</v>
      </c>
      <c r="AB53" s="189"/>
      <c r="AC53" s="190">
        <f ca="1">COUNTIF(NG5:OK5,"*土*")+COUNTIF(NG5:OK5,"*日*")</f>
        <v>8</v>
      </c>
      <c r="AD53" s="189"/>
    </row>
    <row r="54" spans="2:30" ht="13.5" customHeight="1">
      <c r="B54" s="195" t="s">
        <v>10</v>
      </c>
      <c r="C54" s="135"/>
      <c r="D54" s="196"/>
      <c r="E54" s="125">
        <f ca="1">COUNTIF(E$5:AI$5,"*土*")+COUNTIF(E$5:AI$5,"*日*")</f>
        <v>9</v>
      </c>
      <c r="F54" s="123"/>
      <c r="G54" s="125">
        <f ca="1">COUNTIF(AJ5:BM5,"*土*")+COUNTIF(AJ5:BM5,"*日*")</f>
        <v>8</v>
      </c>
      <c r="H54" s="123"/>
      <c r="I54" s="125">
        <f ca="1">COUNTIF(BN5:CR5,"*土*")+COUNTIF(BN5:CR5,"*日*")</f>
        <v>10</v>
      </c>
      <c r="J54" s="123"/>
      <c r="K54" s="125">
        <f ca="1">COUNTIF(CS5:DV5,"*土*")+COUNTIF(CS5:DV5,"*日*")</f>
        <v>8</v>
      </c>
      <c r="L54" s="123"/>
      <c r="M54" s="125">
        <f ca="1">COUNTIF(DW5:FA5,"*土*")+COUNTIF(DW5:FA5,"*日*")</f>
        <v>8</v>
      </c>
      <c r="N54" s="123"/>
      <c r="O54" s="125">
        <f ca="1">COUNTIF(FB5:GF5,"*土*")+COUNTIF(FB5:GF5,"*日*")</f>
        <v>10</v>
      </c>
      <c r="P54" s="123"/>
      <c r="Q54" s="125">
        <f ca="1">COUNTIF(GG5:HJ5,"*土*")+COUNTIF(GG5:HJ5,"*日*")</f>
        <v>8</v>
      </c>
      <c r="R54" s="123"/>
      <c r="S54" s="125">
        <f ca="1">COUNTIF(HK5:IO5,"*土*")+COUNTIF(HK5:IO5,"*日*")</f>
        <v>9</v>
      </c>
      <c r="T54" s="123"/>
      <c r="U54" s="125">
        <f ca="1">COUNTIF(IP5:JS5,"*土*")+COUNTIF(IP5:JS5,"*日*")</f>
        <v>9</v>
      </c>
      <c r="V54" s="123"/>
      <c r="W54" s="125">
        <f ca="1">COUNTIF(JT5:KX5,"*土*")+COUNTIF(JT5:KX5,"*日*")</f>
        <v>8</v>
      </c>
      <c r="X54" s="123"/>
      <c r="Y54" s="125">
        <f ca="1">COUNTIF(KY5:MC5,"*土*")+COUNTIF(KY5:MC5,"*日*")</f>
        <v>10</v>
      </c>
      <c r="Z54" s="123"/>
      <c r="AA54" s="125">
        <f ca="1">COUNTIF(MD5:NF5,"*土*")+COUNTIF(MD5:NF5,"*日*")</f>
        <v>8</v>
      </c>
      <c r="AB54" s="123"/>
      <c r="AC54" s="125">
        <f ca="1">COUNTIF(NG5:OK5,"*土*")+COUNTIF(NG5:OK5,"*日*")</f>
        <v>8</v>
      </c>
      <c r="AD54" s="123"/>
    </row>
    <row r="55" spans="2:30" ht="13.5" customHeight="1" thickBot="1">
      <c r="B55" s="197" t="s">
        <v>247</v>
      </c>
      <c r="C55" s="198"/>
      <c r="D55" s="199"/>
      <c r="E55" s="228"/>
      <c r="F55" s="124"/>
      <c r="G55" s="228"/>
      <c r="H55" s="124"/>
      <c r="I55" s="228"/>
      <c r="J55" s="124"/>
      <c r="K55" s="228"/>
      <c r="L55" s="124"/>
      <c r="M55" s="228"/>
      <c r="N55" s="124"/>
      <c r="O55" s="228"/>
      <c r="P55" s="124"/>
      <c r="Q55" s="228"/>
      <c r="R55" s="124"/>
      <c r="S55" s="228"/>
      <c r="T55" s="124"/>
      <c r="U55" s="228"/>
      <c r="V55" s="124"/>
      <c r="W55" s="228"/>
      <c r="X55" s="124"/>
      <c r="Y55" s="228"/>
      <c r="Z55" s="124"/>
      <c r="AA55" s="228"/>
      <c r="AB55" s="124"/>
      <c r="AC55" s="228"/>
      <c r="AD55" s="124"/>
    </row>
    <row r="56" spans="2:30" ht="13.5" customHeight="1">
      <c r="B56" s="237" t="s">
        <v>9</v>
      </c>
      <c r="C56" s="238"/>
      <c r="D56" s="239"/>
      <c r="E56" s="190">
        <f>COUNTIF(E13:AI13,"*土*")+COUNTIF(E13:AI13,"*日*")</f>
        <v>0</v>
      </c>
      <c r="F56" s="189"/>
      <c r="G56" s="190">
        <f>COUNTIF(AJ13:BM13,"*土*")+COUNTIF(AJ13:BM13,"*日*")</f>
        <v>0</v>
      </c>
      <c r="H56" s="189"/>
      <c r="I56" s="190">
        <f>COUNTIF(BN13:CR13,"*土*")+COUNTIF(BN13:CR13,"*日*")</f>
        <v>0</v>
      </c>
      <c r="J56" s="189"/>
      <c r="K56" s="190">
        <f>COUNTIF(CS13:DV13,"*土*")+COUNTIF(CS13:DV13,"*日*")</f>
        <v>0</v>
      </c>
      <c r="L56" s="189"/>
      <c r="M56" s="190">
        <f>COUNTIF(DW13:FA13,"*土*")+COUNTIF(DW13:FA13,"*日*")</f>
        <v>0</v>
      </c>
      <c r="N56" s="189"/>
      <c r="O56" s="190">
        <f ca="1">COUNTIF(FB13:GF13,"*土*")+COUNTIF(FB13:GF13,"*日*")</f>
        <v>0</v>
      </c>
      <c r="P56" s="189"/>
      <c r="Q56" s="190">
        <f>COUNTIF(GG13:HJ13,"*土*")+COUNTIF(GG13:HJ13,"*日*")</f>
        <v>0</v>
      </c>
      <c r="R56" s="189"/>
      <c r="S56" s="190">
        <f>COUNTIF(HK13:IO13,"*土*")+COUNTIF(HK13:IO13,"*日*")</f>
        <v>0</v>
      </c>
      <c r="T56" s="189"/>
      <c r="U56" s="190">
        <f>COUNTIF(IP13:JS13,"*土*")+COUNTIF(IP13:JS13,"*日*")</f>
        <v>0</v>
      </c>
      <c r="V56" s="189"/>
      <c r="W56" s="190">
        <f ca="1">COUNTIF(JT13:KX13,"*土*")+COUNTIF(JT13:KX13,"*日*")</f>
        <v>0</v>
      </c>
      <c r="X56" s="189"/>
      <c r="Y56" s="190">
        <f ca="1">COUNTIF(KY13:MC13,"*土*")+COUNTIF(KY13:MC13,"*日*")</f>
        <v>0</v>
      </c>
      <c r="Z56" s="189"/>
      <c r="AA56" s="190">
        <f>COUNTIF(MD13:NF13,"*土*")+COUNTIF(MD13:NF13,"*日*")</f>
        <v>0</v>
      </c>
      <c r="AB56" s="189"/>
      <c r="AC56" s="190">
        <f>COUNTIF(NG13:OK13,"*土*")+COUNTIF(NG13:OK13,"*日*")</f>
        <v>0</v>
      </c>
      <c r="AD56" s="189"/>
    </row>
    <row r="57" spans="2:30" ht="13.5" customHeight="1">
      <c r="B57" s="195" t="s">
        <v>10</v>
      </c>
      <c r="C57" s="135"/>
      <c r="D57" s="196"/>
      <c r="E57" s="125">
        <f>COUNTIF(E14:AI14,"*土*")+COUNTIF(E14:AI14,"*日*")</f>
        <v>0</v>
      </c>
      <c r="F57" s="123"/>
      <c r="G57" s="125">
        <f>COUNTIF(AJ14:BM14,"*土*")+COUNTIF(AJ14:BM14,"*日*")</f>
        <v>0</v>
      </c>
      <c r="H57" s="123"/>
      <c r="I57" s="125">
        <f>COUNTIF(BN14:CR14,"*土*")+COUNTIF(BN14:CR14,"*日*")</f>
        <v>0</v>
      </c>
      <c r="J57" s="123"/>
      <c r="K57" s="125">
        <f>COUNTIF(CS14:DV14,"*土*")+COUNTIF(CS14:DV14,"*日*")</f>
        <v>0</v>
      </c>
      <c r="L57" s="123"/>
      <c r="M57" s="125">
        <f>COUNTIF(DW14:FA14,"*土*")+COUNTIF(DW14:FA14,"*日*")</f>
        <v>0</v>
      </c>
      <c r="N57" s="123"/>
      <c r="O57" s="125">
        <f ca="1">COUNTIF(FB14:GF14,"*土*")+COUNTIF(FB14:GF14,"*日*")</f>
        <v>0</v>
      </c>
      <c r="P57" s="123"/>
      <c r="Q57" s="125">
        <f>COUNTIF(GG14:HJ14,"*土*")+COUNTIF(GG14:HJ14,"*日*")</f>
        <v>0</v>
      </c>
      <c r="R57" s="123"/>
      <c r="S57" s="125">
        <f>COUNTIF(HK14:IO14,"*土*")+COUNTIF(HK14:IO14,"*日*")</f>
        <v>0</v>
      </c>
      <c r="T57" s="123"/>
      <c r="U57" s="125">
        <f>COUNTIF(IP14:JS14,"*土*")+COUNTIF(IP14:JS14,"*日*")</f>
        <v>0</v>
      </c>
      <c r="V57" s="123"/>
      <c r="W57" s="125">
        <f ca="1">COUNTIF(JT14:KX14,"*土*")+COUNTIF(JT14:KX14,"*日*")</f>
        <v>0</v>
      </c>
      <c r="X57" s="123"/>
      <c r="Y57" s="125">
        <f ca="1">COUNTIF(KY14:MC14,"*土*")+COUNTIF(KY14:MC14,"*日*")</f>
        <v>0</v>
      </c>
      <c r="Z57" s="123"/>
      <c r="AA57" s="125">
        <f>COUNTIF(MD14:NF14,"*土*")+COUNTIF(MD14:NF14,"*日*")</f>
        <v>0</v>
      </c>
      <c r="AB57" s="123"/>
      <c r="AC57" s="125">
        <f>COUNTIF(NG14:OK14,"*土*")+COUNTIF(NG14:OK14,"*日*")</f>
        <v>0</v>
      </c>
      <c r="AD57" s="123"/>
    </row>
    <row r="58" spans="2:30" ht="13.5" customHeight="1" thickBot="1">
      <c r="B58" s="197" t="s">
        <v>249</v>
      </c>
      <c r="C58" s="198"/>
      <c r="D58" s="199"/>
      <c r="E58" s="228"/>
      <c r="F58" s="124"/>
      <c r="G58" s="228"/>
      <c r="H58" s="124"/>
      <c r="I58" s="228"/>
      <c r="J58" s="124"/>
      <c r="K58" s="228"/>
      <c r="L58" s="124"/>
      <c r="M58" s="228"/>
      <c r="N58" s="124"/>
      <c r="O58" s="228"/>
      <c r="P58" s="124"/>
      <c r="Q58" s="228"/>
      <c r="R58" s="124"/>
      <c r="S58" s="228"/>
      <c r="T58" s="124"/>
      <c r="U58" s="228"/>
      <c r="V58" s="124"/>
      <c r="W58" s="228"/>
      <c r="X58" s="124"/>
      <c r="Y58" s="228"/>
      <c r="Z58" s="124"/>
      <c r="AA58" s="228"/>
      <c r="AB58" s="124"/>
      <c r="AC58" s="228"/>
      <c r="AD58" s="124"/>
    </row>
    <row r="59" spans="2:30" ht="13.5" customHeight="1">
      <c r="B59" s="237" t="s">
        <v>9</v>
      </c>
      <c r="C59" s="238"/>
      <c r="D59" s="239"/>
      <c r="E59" s="190">
        <f>COUNTIF(E13:AI13,"*休*")</f>
        <v>0</v>
      </c>
      <c r="F59" s="189"/>
      <c r="G59" s="190">
        <f>COUNTIF(AJ13:BM13,"*休*")</f>
        <v>0</v>
      </c>
      <c r="H59" s="189"/>
      <c r="I59" s="190">
        <f>COUNTIF(BN13:CR13,"*休*")</f>
        <v>0</v>
      </c>
      <c r="J59" s="189"/>
      <c r="K59" s="190">
        <f>COUNTIF(CS13:DV13,"*休*")</f>
        <v>0</v>
      </c>
      <c r="L59" s="189"/>
      <c r="M59" s="190">
        <f>COUNTIF(DW13:FA13,"*休*")</f>
        <v>0</v>
      </c>
      <c r="N59" s="189"/>
      <c r="O59" s="190">
        <f ca="1">COUNTIF(FB13:GF13,"*休*")</f>
        <v>0</v>
      </c>
      <c r="P59" s="189"/>
      <c r="Q59" s="190">
        <f>COUNTIF(GG13:HJ13,"*休*")</f>
        <v>0</v>
      </c>
      <c r="R59" s="189"/>
      <c r="S59" s="190">
        <f>COUNTIF(HK13:IO13,"*休*")</f>
        <v>0</v>
      </c>
      <c r="T59" s="189"/>
      <c r="U59" s="190">
        <f>COUNTIF(IP13:JS13,"*休*")</f>
        <v>0</v>
      </c>
      <c r="V59" s="189"/>
      <c r="W59" s="190">
        <f ca="1">COUNTIF(JT13:KX13,"*休*")</f>
        <v>0</v>
      </c>
      <c r="X59" s="189"/>
      <c r="Y59" s="190">
        <f ca="1">COUNTIF(KY13:MC13,"*休*")</f>
        <v>0</v>
      </c>
      <c r="Z59" s="189"/>
      <c r="AA59" s="190">
        <f>COUNTIF(MD13:NF13,"*休*")</f>
        <v>0</v>
      </c>
      <c r="AB59" s="189"/>
      <c r="AC59" s="190">
        <f>COUNTIF(NG13:OK13,"*休*")</f>
        <v>0</v>
      </c>
      <c r="AD59" s="189"/>
    </row>
    <row r="60" spans="2:30" ht="13.5" customHeight="1">
      <c r="B60" s="195" t="s">
        <v>10</v>
      </c>
      <c r="C60" s="135"/>
      <c r="D60" s="196"/>
      <c r="E60" s="125">
        <f>COUNTIF(E14:AI14,"*休*")</f>
        <v>0</v>
      </c>
      <c r="F60" s="123"/>
      <c r="G60" s="125">
        <f>COUNTIF(AJ14:BM14,"*休*")</f>
        <v>0</v>
      </c>
      <c r="H60" s="123"/>
      <c r="I60" s="125">
        <f>COUNTIF(BN14:CR14,"*休*")</f>
        <v>0</v>
      </c>
      <c r="J60" s="123"/>
      <c r="K60" s="125">
        <f>COUNTIF(CS14:DV14,"*休*")</f>
        <v>0</v>
      </c>
      <c r="L60" s="123"/>
      <c r="M60" s="125">
        <f>COUNTIF(DW14:FA14,"*休*")</f>
        <v>0</v>
      </c>
      <c r="N60" s="123"/>
      <c r="O60" s="125">
        <f ca="1">COUNTIF(FB14:GF14,"*休*")</f>
        <v>0</v>
      </c>
      <c r="P60" s="123"/>
      <c r="Q60" s="125">
        <f>COUNTIF(GG14:HJ14,"*休*")</f>
        <v>0</v>
      </c>
      <c r="R60" s="123"/>
      <c r="S60" s="125">
        <f>COUNTIF(HK14:IO14,"*休*")</f>
        <v>0</v>
      </c>
      <c r="T60" s="123"/>
      <c r="U60" s="125">
        <f>COUNTIF(IP14:JS14,"*休*")</f>
        <v>0</v>
      </c>
      <c r="V60" s="123"/>
      <c r="W60" s="125">
        <f ca="1">COUNTIF(JT14:KX14,"*休*")</f>
        <v>0</v>
      </c>
      <c r="X60" s="123"/>
      <c r="Y60" s="125">
        <f ca="1">COUNTIF(KY14:MC14,"*休*")</f>
        <v>0</v>
      </c>
      <c r="Z60" s="123"/>
      <c r="AA60" s="125">
        <f>COUNTIF(MD14:NF14,"*休*")</f>
        <v>0</v>
      </c>
      <c r="AB60" s="123"/>
      <c r="AC60" s="125">
        <f>COUNTIF(NG14:OK14,"*休*")</f>
        <v>0</v>
      </c>
      <c r="AD60" s="123"/>
    </row>
    <row r="61" spans="2:30" ht="13.5" customHeight="1" thickBot="1">
      <c r="B61" s="197" t="s">
        <v>253</v>
      </c>
      <c r="C61" s="198"/>
      <c r="D61" s="199"/>
      <c r="E61" s="228"/>
      <c r="F61" s="124"/>
      <c r="G61" s="228"/>
      <c r="H61" s="124"/>
      <c r="I61" s="228"/>
      <c r="J61" s="124"/>
      <c r="K61" s="228"/>
      <c r="L61" s="124"/>
      <c r="M61" s="228"/>
      <c r="N61" s="124"/>
      <c r="O61" s="228"/>
      <c r="P61" s="124"/>
      <c r="Q61" s="228"/>
      <c r="R61" s="124"/>
      <c r="S61" s="228"/>
      <c r="T61" s="124"/>
      <c r="U61" s="228"/>
      <c r="V61" s="124"/>
      <c r="W61" s="228"/>
      <c r="X61" s="124"/>
      <c r="Y61" s="228"/>
      <c r="Z61" s="124"/>
      <c r="AA61" s="228"/>
      <c r="AB61" s="124"/>
      <c r="AC61" s="228"/>
      <c r="AD61" s="124"/>
    </row>
    <row r="62" spans="2:30" ht="13.5" customHeight="1" thickBot="1"/>
    <row r="63" spans="2:30" ht="13.5" customHeight="1">
      <c r="B63" s="237" t="s">
        <v>9</v>
      </c>
      <c r="C63" s="238"/>
      <c r="D63" s="239"/>
      <c r="E63" s="190">
        <f t="shared" ref="E63" si="423">IF(E38&gt;0,IF(E59/E38&gt;=0.285,1,0),1)</f>
        <v>1</v>
      </c>
      <c r="F63" s="189"/>
      <c r="G63" s="190">
        <f t="shared" ref="G63" si="424">IF(G38&gt;0,IF(G59/G38&gt;=0.285,1,0),1)</f>
        <v>1</v>
      </c>
      <c r="H63" s="189"/>
      <c r="I63" s="190">
        <f t="shared" ref="I63" si="425">IF(I38&gt;0,IF(I59/I38&gt;=0.285,1,0),1)</f>
        <v>1</v>
      </c>
      <c r="J63" s="189"/>
      <c r="K63" s="190">
        <f t="shared" ref="K63" si="426">IF(K38&gt;0,IF(K59/K38&gt;=0.285,1,0),1)</f>
        <v>1</v>
      </c>
      <c r="L63" s="189"/>
      <c r="M63" s="190">
        <f t="shared" ref="M63" si="427">IF(M38&gt;0,IF(M59/M38&gt;=0.285,1,0),1)</f>
        <v>1</v>
      </c>
      <c r="N63" s="189"/>
      <c r="O63" s="190">
        <f t="shared" ref="O63" ca="1" si="428">IF(O38&gt;0,IF(O59/O38&gt;=0.285,1,0),1)</f>
        <v>1</v>
      </c>
      <c r="P63" s="189"/>
      <c r="Q63" s="190">
        <f t="shared" ref="Q63" si="429">IF(Q38&gt;0,IF(Q59/Q38&gt;=0.285,1,0),1)</f>
        <v>1</v>
      </c>
      <c r="R63" s="189"/>
      <c r="S63" s="190">
        <f t="shared" ref="S63" si="430">IF(S38&gt;0,IF(S59/S38&gt;=0.285,1,0),1)</f>
        <v>1</v>
      </c>
      <c r="T63" s="189"/>
      <c r="U63" s="190">
        <f t="shared" ref="U63" si="431">IF(U38&gt;0,IF(U59/U38&gt;=0.285,1,0),1)</f>
        <v>1</v>
      </c>
      <c r="V63" s="189"/>
      <c r="W63" s="190">
        <f t="shared" ref="W63" ca="1" si="432">IF(W38&gt;0,IF(W59/W38&gt;=0.285,1,0),1)</f>
        <v>1</v>
      </c>
      <c r="X63" s="189"/>
      <c r="Y63" s="190">
        <f t="shared" ref="Y63" ca="1" si="433">IF(Y38&gt;0,IF(Y59/Y38&gt;=0.285,1,0),1)</f>
        <v>1</v>
      </c>
      <c r="Z63" s="189"/>
      <c r="AA63" s="190">
        <f>IF(AA38&gt;0,IF(AA59/AA38&gt;=0.285,1,0),1)</f>
        <v>1</v>
      </c>
      <c r="AB63" s="189"/>
      <c r="AC63" s="190">
        <f>IF(AC38&gt;0,IF(AC59/AC38&gt;=0.285,1,0),1)</f>
        <v>1</v>
      </c>
      <c r="AD63" s="189"/>
    </row>
    <row r="64" spans="2:30" ht="13.5" customHeight="1">
      <c r="B64" s="195" t="s">
        <v>10</v>
      </c>
      <c r="C64" s="135"/>
      <c r="D64" s="196"/>
      <c r="E64" s="125">
        <f t="shared" ref="E64" si="434">IF(E39&gt;0,IF(E60/E39&gt;=0.285,1,0),1)</f>
        <v>1</v>
      </c>
      <c r="F64" s="123"/>
      <c r="G64" s="125">
        <f t="shared" ref="G64" si="435">IF(G39&gt;0,IF(G60/G39&gt;=0.285,1,0),1)</f>
        <v>1</v>
      </c>
      <c r="H64" s="123"/>
      <c r="I64" s="125">
        <f t="shared" ref="I64" si="436">IF(I39&gt;0,IF(I60/I39&gt;=0.285,1,0),1)</f>
        <v>1</v>
      </c>
      <c r="J64" s="123"/>
      <c r="K64" s="125">
        <f t="shared" ref="K64" si="437">IF(K39&gt;0,IF(K60/K39&gt;=0.285,1,0),1)</f>
        <v>1</v>
      </c>
      <c r="L64" s="123"/>
      <c r="M64" s="125">
        <f t="shared" ref="M64" si="438">IF(M39&gt;0,IF(M60/M39&gt;=0.285,1,0),1)</f>
        <v>1</v>
      </c>
      <c r="N64" s="123"/>
      <c r="O64" s="125">
        <f t="shared" ref="O64" ca="1" si="439">IF(O39&gt;0,IF(O60/O39&gt;=0.285,1,0),1)</f>
        <v>1</v>
      </c>
      <c r="P64" s="123"/>
      <c r="Q64" s="125">
        <f t="shared" ref="Q64" si="440">IF(Q39&gt;0,IF(Q60/Q39&gt;=0.285,1,0),1)</f>
        <v>1</v>
      </c>
      <c r="R64" s="123"/>
      <c r="S64" s="125">
        <f t="shared" ref="S64" si="441">IF(S39&gt;0,IF(S60/S39&gt;=0.285,1,0),1)</f>
        <v>1</v>
      </c>
      <c r="T64" s="123"/>
      <c r="U64" s="125">
        <f t="shared" ref="U64" si="442">IF(U39&gt;0,IF(U60/U39&gt;=0.285,1,0),1)</f>
        <v>1</v>
      </c>
      <c r="V64" s="123"/>
      <c r="W64" s="125">
        <f t="shared" ref="W64" ca="1" si="443">IF(W39&gt;0,IF(W60/W39&gt;=0.285,1,0),1)</f>
        <v>1</v>
      </c>
      <c r="X64" s="123"/>
      <c r="Y64" s="125">
        <f t="shared" ref="Y64" ca="1" si="444">IF(Y39&gt;0,IF(Y60/Y39&gt;=0.285,1,0),1)</f>
        <v>1</v>
      </c>
      <c r="Z64" s="123"/>
      <c r="AA64" s="125">
        <f>IF(AA39&gt;0,IF(AA60/AA39&gt;=0.285,1,0),1)</f>
        <v>1</v>
      </c>
      <c r="AB64" s="123"/>
      <c r="AC64" s="125">
        <f>IF(AC39&gt;0,IF(AC60/AC39&gt;=0.285,1,0),1)</f>
        <v>1</v>
      </c>
      <c r="AD64" s="123"/>
    </row>
    <row r="65" spans="2:33" ht="13.5" customHeight="1" thickBot="1">
      <c r="B65" s="197" t="s">
        <v>250</v>
      </c>
      <c r="C65" s="198"/>
      <c r="D65" s="199"/>
      <c r="E65" s="228"/>
      <c r="F65" s="124"/>
      <c r="G65" s="228"/>
      <c r="H65" s="124"/>
      <c r="I65" s="228"/>
      <c r="J65" s="124"/>
      <c r="K65" s="228"/>
      <c r="L65" s="124"/>
      <c r="M65" s="228"/>
      <c r="N65" s="124"/>
      <c r="O65" s="228"/>
      <c r="P65" s="124"/>
      <c r="Q65" s="228"/>
      <c r="R65" s="124"/>
      <c r="S65" s="228"/>
      <c r="T65" s="124"/>
      <c r="U65" s="228"/>
      <c r="V65" s="124"/>
      <c r="W65" s="228"/>
      <c r="X65" s="124"/>
      <c r="Y65" s="228"/>
      <c r="Z65" s="124"/>
      <c r="AA65" s="228"/>
      <c r="AB65" s="124"/>
      <c r="AC65" s="228"/>
      <c r="AD65" s="124"/>
    </row>
    <row r="66" spans="2:33" ht="13.5" customHeight="1">
      <c r="B66" s="237" t="s">
        <v>9</v>
      </c>
      <c r="C66" s="238"/>
      <c r="D66" s="239"/>
      <c r="E66" s="190">
        <f>IF(E63=0,IF(E59-E53&gt;=0,1,0),1)</f>
        <v>1</v>
      </c>
      <c r="F66" s="189"/>
      <c r="G66" s="190">
        <f t="shared" ref="G66" si="445">IF(G63=0,IF(G59-G53&gt;=0,1,0),1)</f>
        <v>1</v>
      </c>
      <c r="H66" s="189"/>
      <c r="I66" s="190">
        <f t="shared" ref="I66" si="446">IF(I63=0,IF(I59-I53&gt;=0,1,0),1)</f>
        <v>1</v>
      </c>
      <c r="J66" s="189"/>
      <c r="K66" s="190">
        <f t="shared" ref="K66" si="447">IF(K63=0,IF(K59-K53&gt;=0,1,0),1)</f>
        <v>1</v>
      </c>
      <c r="L66" s="189"/>
      <c r="M66" s="190">
        <f>IF(M63=0,IF(M59-M53&gt;=0,1,0),1)</f>
        <v>1</v>
      </c>
      <c r="N66" s="189"/>
      <c r="O66" s="190">
        <f t="shared" ref="O66" ca="1" si="448">IF(O63=0,IF(O59-O53&gt;=0,1,0),1)</f>
        <v>1</v>
      </c>
      <c r="P66" s="189"/>
      <c r="Q66" s="190">
        <f t="shared" ref="Q66" si="449">IF(Q63=0,IF(Q59-Q53&gt;=0,1,0),1)</f>
        <v>1</v>
      </c>
      <c r="R66" s="189"/>
      <c r="S66" s="190">
        <f t="shared" ref="S66" si="450">IF(S63=0,IF(S59-S53&gt;=0,1,0),1)</f>
        <v>1</v>
      </c>
      <c r="T66" s="189"/>
      <c r="U66" s="190">
        <f>IF(U63=0,IF(U59-U53&gt;=0,1,0),1)</f>
        <v>1</v>
      </c>
      <c r="V66" s="189"/>
      <c r="W66" s="190">
        <f t="shared" ref="W66" ca="1" si="451">IF(W63=0,IF(W59-W53&gt;=0,1,0),1)</f>
        <v>1</v>
      </c>
      <c r="X66" s="189"/>
      <c r="Y66" s="190">
        <f t="shared" ref="Y66" ca="1" si="452">IF(Y63=0,IF(Y59-Y53&gt;=0,1,0),1)</f>
        <v>1</v>
      </c>
      <c r="Z66" s="189"/>
      <c r="AA66" s="190">
        <f>IF(AA63=0,IF(AA59-AA53&gt;=0,1,0),1)</f>
        <v>1</v>
      </c>
      <c r="AB66" s="189"/>
      <c r="AC66" s="190">
        <f>IF(AC63=0,IF(AC59-AC53&gt;=0,1,0),1)</f>
        <v>1</v>
      </c>
      <c r="AD66" s="189"/>
    </row>
    <row r="67" spans="2:33" ht="13.5" customHeight="1">
      <c r="B67" s="195" t="s">
        <v>10</v>
      </c>
      <c r="C67" s="135"/>
      <c r="D67" s="196"/>
      <c r="E67" s="125">
        <f t="shared" ref="E67" si="453">IF(E64=0,IF(E60-E54&gt;=0,1,0),1)</f>
        <v>1</v>
      </c>
      <c r="F67" s="123"/>
      <c r="G67" s="125">
        <f t="shared" ref="G67" si="454">IF(G64=0,IF(G60-G54&gt;=0,1,0),1)</f>
        <v>1</v>
      </c>
      <c r="H67" s="123"/>
      <c r="I67" s="125">
        <f t="shared" ref="I67" si="455">IF(I64=0,IF(I60-I54&gt;=0,1,0),1)</f>
        <v>1</v>
      </c>
      <c r="J67" s="123"/>
      <c r="K67" s="125">
        <f t="shared" ref="K67" si="456">IF(K64=0,IF(K60-K54&gt;=0,1,0),1)</f>
        <v>1</v>
      </c>
      <c r="L67" s="123"/>
      <c r="M67" s="125">
        <f t="shared" ref="M67" si="457">IF(M64=0,IF(M60-M54&gt;=0,1,0),1)</f>
        <v>1</v>
      </c>
      <c r="N67" s="123"/>
      <c r="O67" s="125">
        <f t="shared" ref="O67" ca="1" si="458">IF(O64=0,IF(O60-O54&gt;=0,1,0),1)</f>
        <v>1</v>
      </c>
      <c r="P67" s="123"/>
      <c r="Q67" s="125">
        <f t="shared" ref="Q67" si="459">IF(Q64=0,IF(Q60-Q54&gt;=0,1,0),1)</f>
        <v>1</v>
      </c>
      <c r="R67" s="123"/>
      <c r="S67" s="125">
        <f t="shared" ref="S67" si="460">IF(S64=0,IF(S60-S54&gt;=0,1,0),1)</f>
        <v>1</v>
      </c>
      <c r="T67" s="123"/>
      <c r="U67" s="125">
        <f t="shared" ref="U67" si="461">IF(U64=0,IF(U60-U54&gt;=0,1,0),1)</f>
        <v>1</v>
      </c>
      <c r="V67" s="123"/>
      <c r="W67" s="125">
        <f t="shared" ref="W67" ca="1" si="462">IF(W64=0,IF(W60-W54&gt;=0,1,0),1)</f>
        <v>1</v>
      </c>
      <c r="X67" s="123"/>
      <c r="Y67" s="125">
        <f t="shared" ref="Y67" ca="1" si="463">IF(Y64=0,IF(Y60-Y54&gt;=0,1,0),1)</f>
        <v>1</v>
      </c>
      <c r="Z67" s="123"/>
      <c r="AA67" s="125">
        <f>IF(AA64=0,IF(AA60-AA54&gt;=0,1,0),1)</f>
        <v>1</v>
      </c>
      <c r="AB67" s="123"/>
      <c r="AC67" s="125">
        <f>IF(AC64=0,IF(AC60-AC54&gt;=0,1,0),1)</f>
        <v>1</v>
      </c>
      <c r="AD67" s="123"/>
    </row>
    <row r="68" spans="2:33" ht="13.5" customHeight="1" thickBot="1">
      <c r="B68" s="197" t="s">
        <v>252</v>
      </c>
      <c r="C68" s="198"/>
      <c r="D68" s="199"/>
      <c r="E68" s="228"/>
      <c r="F68" s="124"/>
      <c r="G68" s="228"/>
      <c r="H68" s="124"/>
      <c r="I68" s="228"/>
      <c r="J68" s="124"/>
      <c r="K68" s="228"/>
      <c r="L68" s="124"/>
      <c r="M68" s="228"/>
      <c r="N68" s="124"/>
      <c r="O68" s="228"/>
      <c r="P68" s="124"/>
      <c r="Q68" s="228"/>
      <c r="R68" s="124"/>
      <c r="S68" s="228"/>
      <c r="T68" s="124"/>
      <c r="U68" s="228"/>
      <c r="V68" s="124"/>
      <c r="W68" s="228"/>
      <c r="X68" s="124"/>
      <c r="Y68" s="228"/>
      <c r="Z68" s="124"/>
      <c r="AA68" s="228"/>
      <c r="AB68" s="124"/>
      <c r="AC68" s="228"/>
      <c r="AD68" s="124"/>
    </row>
    <row r="69" spans="2:33" ht="13.5" customHeight="1">
      <c r="B69" s="237" t="s">
        <v>9</v>
      </c>
      <c r="C69" s="238"/>
      <c r="D69" s="239"/>
      <c r="E69" s="190">
        <f>IF(E50&gt;0,IF(E59-E56&gt;=0,1,0),0)</f>
        <v>0</v>
      </c>
      <c r="F69" s="189"/>
      <c r="G69" s="190">
        <f t="shared" ref="G69" si="464">IF(G50&gt;0,IF(G59-G56&gt;=0,1,0),0)</f>
        <v>0</v>
      </c>
      <c r="H69" s="189"/>
      <c r="I69" s="190">
        <f t="shared" ref="I69" si="465">IF(I50&gt;0,IF(I59-I56&gt;=0,1,0),0)</f>
        <v>0</v>
      </c>
      <c r="J69" s="189"/>
      <c r="K69" s="190">
        <f t="shared" ref="K69" si="466">IF(K50&gt;0,IF(K59-K56&gt;=0,1,0),0)</f>
        <v>0</v>
      </c>
      <c r="L69" s="189"/>
      <c r="M69" s="190">
        <f>IF(M50&gt;0,IF(M59-M56&gt;=0,1,0),0)</f>
        <v>0</v>
      </c>
      <c r="N69" s="189"/>
      <c r="O69" s="190">
        <f t="shared" ref="O69" ca="1" si="467">IF(O50&gt;0,IF(O59-O56&gt;=0,1,0),0)</f>
        <v>0</v>
      </c>
      <c r="P69" s="189"/>
      <c r="Q69" s="190">
        <f t="shared" ref="Q69" si="468">IF(Q50&gt;0,IF(Q59-Q56&gt;=0,1,0),0)</f>
        <v>0</v>
      </c>
      <c r="R69" s="189"/>
      <c r="S69" s="190">
        <f>IF(S50&gt;0,IF(S59-S56&gt;=0,1,0),0)</f>
        <v>0</v>
      </c>
      <c r="T69" s="189"/>
      <c r="U69" s="190">
        <f t="shared" ref="U69" si="469">IF(U50&gt;0,IF(U59-U56&gt;=0,1,0),0)</f>
        <v>0</v>
      </c>
      <c r="V69" s="189"/>
      <c r="W69" s="190">
        <f t="shared" ref="W69" ca="1" si="470">IF(W50&gt;0,IF(W59-W56&gt;=0,1,0),0)</f>
        <v>0</v>
      </c>
      <c r="X69" s="189"/>
      <c r="Y69" s="190">
        <f t="shared" ref="Y69" ca="1" si="471">IF(Y50&gt;0,IF(Y59-Y56&gt;=0,1,0),0)</f>
        <v>0</v>
      </c>
      <c r="Z69" s="189"/>
      <c r="AA69" s="190">
        <f t="shared" ref="AA69" ca="1" si="472">IF(AA50&gt;0,IF(AA59-AA56&gt;=0,1,0),0)</f>
        <v>0</v>
      </c>
      <c r="AB69" s="189"/>
      <c r="AC69" s="190">
        <f t="shared" ref="AC69" si="473">IF(AC50&gt;0,IF(AC59-AC56&gt;=0,1,0),0)</f>
        <v>0</v>
      </c>
      <c r="AD69" s="189"/>
    </row>
    <row r="70" spans="2:33" ht="13.5" customHeight="1">
      <c r="B70" s="195" t="s">
        <v>10</v>
      </c>
      <c r="C70" s="135"/>
      <c r="D70" s="196"/>
      <c r="E70" s="125">
        <f>IF(E51&gt;0,IF(E60-E57&gt;=0,1,0),0)</f>
        <v>0</v>
      </c>
      <c r="F70" s="123"/>
      <c r="G70" s="125">
        <f t="shared" ref="G70" si="474">IF(G51&gt;0,IF(G60-G57&gt;=0,1,0),0)</f>
        <v>0</v>
      </c>
      <c r="H70" s="123"/>
      <c r="I70" s="125">
        <f t="shared" ref="I70" si="475">IF(I51&gt;0,IF(I60-I57&gt;=0,1,0),0)</f>
        <v>0</v>
      </c>
      <c r="J70" s="123"/>
      <c r="K70" s="125">
        <f t="shared" ref="K70" si="476">IF(K51&gt;0,IF(K60-K57&gt;=0,1,0),0)</f>
        <v>0</v>
      </c>
      <c r="L70" s="123"/>
      <c r="M70" s="125">
        <f t="shared" ref="M70" si="477">IF(M51&gt;0,IF(M60-M57&gt;=0,1,0),0)</f>
        <v>0</v>
      </c>
      <c r="N70" s="123"/>
      <c r="O70" s="125">
        <f t="shared" ref="O70" ca="1" si="478">IF(O51&gt;0,IF(O60-O57&gt;=0,1,0),0)</f>
        <v>0</v>
      </c>
      <c r="P70" s="123"/>
      <c r="Q70" s="125">
        <f t="shared" ref="Q70" si="479">IF(Q51&gt;0,IF(Q60-Q57&gt;=0,1,0),0)</f>
        <v>0</v>
      </c>
      <c r="R70" s="123"/>
      <c r="S70" s="125">
        <f t="shared" ref="S70" si="480">IF(S51&gt;0,IF(S60-S57&gt;=0,1,0),0)</f>
        <v>0</v>
      </c>
      <c r="T70" s="123"/>
      <c r="U70" s="125">
        <f t="shared" ref="U70" si="481">IF(U51&gt;0,IF(U60-U57&gt;=0,1,0),0)</f>
        <v>0</v>
      </c>
      <c r="V70" s="123"/>
      <c r="W70" s="125">
        <f t="shared" ref="W70" ca="1" si="482">IF(W51&gt;0,IF(W60-W57&gt;=0,1,0),0)</f>
        <v>0</v>
      </c>
      <c r="X70" s="123"/>
      <c r="Y70" s="125">
        <f t="shared" ref="Y70" ca="1" si="483">IF(Y51&gt;0,IF(Y60-Y57&gt;=0,1,0),0)</f>
        <v>0</v>
      </c>
      <c r="Z70" s="123"/>
      <c r="AA70" s="125">
        <f t="shared" ref="AA70" ca="1" si="484">IF(AA51&gt;0,IF(AA60-AA57&gt;=0,1,0),0)</f>
        <v>0</v>
      </c>
      <c r="AB70" s="123"/>
      <c r="AC70" s="125">
        <f t="shared" ref="AC70" si="485">IF(AC51&gt;0,IF(AC60-AC57&gt;=0,1,0),0)</f>
        <v>0</v>
      </c>
      <c r="AD70" s="123"/>
    </row>
    <row r="71" spans="2:33" ht="13.5" customHeight="1" thickBot="1">
      <c r="B71" s="197" t="s">
        <v>251</v>
      </c>
      <c r="C71" s="198"/>
      <c r="D71" s="199"/>
      <c r="E71" s="228"/>
      <c r="F71" s="124"/>
      <c r="G71" s="228"/>
      <c r="H71" s="124"/>
      <c r="I71" s="228"/>
      <c r="J71" s="124"/>
      <c r="K71" s="228"/>
      <c r="L71" s="124"/>
      <c r="M71" s="228"/>
      <c r="N71" s="124"/>
      <c r="O71" s="228"/>
      <c r="P71" s="124"/>
      <c r="Q71" s="228"/>
      <c r="R71" s="124"/>
      <c r="S71" s="228"/>
      <c r="T71" s="124"/>
      <c r="U71" s="228"/>
      <c r="V71" s="124"/>
      <c r="W71" s="228"/>
      <c r="X71" s="124"/>
      <c r="Y71" s="228"/>
      <c r="Z71" s="124"/>
      <c r="AA71" s="228"/>
      <c r="AB71" s="124"/>
      <c r="AC71" s="228"/>
      <c r="AD71" s="124"/>
    </row>
    <row r="72" spans="2:33" ht="13.5" customHeight="1" thickBot="1"/>
    <row r="73" spans="2:33" ht="13.5" customHeight="1">
      <c r="B73" s="285" t="s">
        <v>9</v>
      </c>
      <c r="C73" s="286"/>
      <c r="D73" s="287"/>
      <c r="E73" s="288">
        <f>E63+E66+E69</f>
        <v>2</v>
      </c>
      <c r="F73" s="289"/>
      <c r="G73" s="288">
        <f t="shared" ref="G73" si="486">G63+G66+G69</f>
        <v>2</v>
      </c>
      <c r="H73" s="289"/>
      <c r="I73" s="288">
        <f t="shared" ref="I73" si="487">I63+I66+I69</f>
        <v>2</v>
      </c>
      <c r="J73" s="289"/>
      <c r="K73" s="288">
        <f t="shared" ref="K73" si="488">K63+K66+K69</f>
        <v>2</v>
      </c>
      <c r="L73" s="289"/>
      <c r="M73" s="288">
        <f t="shared" ref="M73" si="489">M63+M66+M69</f>
        <v>2</v>
      </c>
      <c r="N73" s="289"/>
      <c r="O73" s="288">
        <f t="shared" ref="O73" ca="1" si="490">O63+O66+O69</f>
        <v>2</v>
      </c>
      <c r="P73" s="289"/>
      <c r="Q73" s="288">
        <f t="shared" ref="Q73" si="491">Q63+Q66+Q69</f>
        <v>2</v>
      </c>
      <c r="R73" s="289"/>
      <c r="S73" s="288">
        <f t="shared" ref="S73" si="492">S63+S66+S69</f>
        <v>2</v>
      </c>
      <c r="T73" s="289"/>
      <c r="U73" s="288">
        <f t="shared" ref="U73" si="493">U63+U66+U69</f>
        <v>2</v>
      </c>
      <c r="V73" s="289"/>
      <c r="W73" s="288">
        <f t="shared" ref="W73" ca="1" si="494">W63+W66+W69</f>
        <v>2</v>
      </c>
      <c r="X73" s="289"/>
      <c r="Y73" s="288">
        <f t="shared" ref="Y73" ca="1" si="495">Y63+Y66+Y69</f>
        <v>2</v>
      </c>
      <c r="Z73" s="289"/>
      <c r="AA73" s="288">
        <f t="shared" ref="AA73" ca="1" si="496">AA63+AA66+AA69</f>
        <v>2</v>
      </c>
      <c r="AB73" s="289"/>
      <c r="AC73" s="288">
        <f t="shared" ref="AC73" si="497">AC63+AC66+AC69</f>
        <v>2</v>
      </c>
      <c r="AD73" s="289"/>
      <c r="AE73" s="290" t="s">
        <v>255</v>
      </c>
      <c r="AF73" s="290">
        <f ca="1">COUNTIF(E73:AD73,0)</f>
        <v>0</v>
      </c>
      <c r="AG73" s="39" t="s">
        <v>256</v>
      </c>
    </row>
    <row r="74" spans="2:33" ht="13.5" customHeight="1">
      <c r="B74" s="291" t="s">
        <v>10</v>
      </c>
      <c r="C74" s="292"/>
      <c r="D74" s="293"/>
      <c r="E74" s="294">
        <f>E64+E67+E70</f>
        <v>2</v>
      </c>
      <c r="F74" s="295"/>
      <c r="G74" s="294">
        <f t="shared" ref="G74" si="498">G64+G67+G70</f>
        <v>2</v>
      </c>
      <c r="H74" s="295"/>
      <c r="I74" s="294">
        <f t="shared" ref="I74" si="499">I64+I67+I70</f>
        <v>2</v>
      </c>
      <c r="J74" s="295"/>
      <c r="K74" s="294">
        <f t="shared" ref="K74" si="500">K64+K67+K70</f>
        <v>2</v>
      </c>
      <c r="L74" s="295"/>
      <c r="M74" s="294">
        <f t="shared" ref="M74" si="501">M64+M67+M70</f>
        <v>2</v>
      </c>
      <c r="N74" s="295"/>
      <c r="O74" s="294">
        <f t="shared" ref="O74" ca="1" si="502">O64+O67+O70</f>
        <v>2</v>
      </c>
      <c r="P74" s="295"/>
      <c r="Q74" s="294">
        <f t="shared" ref="Q74" si="503">Q64+Q67+Q70</f>
        <v>2</v>
      </c>
      <c r="R74" s="295"/>
      <c r="S74" s="294">
        <f t="shared" ref="S74" si="504">S64+S67+S70</f>
        <v>2</v>
      </c>
      <c r="T74" s="295"/>
      <c r="U74" s="294">
        <f t="shared" ref="U74" si="505">U64+U67+U70</f>
        <v>2</v>
      </c>
      <c r="V74" s="295"/>
      <c r="W74" s="294">
        <f t="shared" ref="W74" ca="1" si="506">W64+W67+W70</f>
        <v>2</v>
      </c>
      <c r="X74" s="295"/>
      <c r="Y74" s="294">
        <f t="shared" ref="Y74" ca="1" si="507">Y64+Y67+Y70</f>
        <v>2</v>
      </c>
      <c r="Z74" s="295"/>
      <c r="AA74" s="294">
        <f t="shared" ref="AA74" ca="1" si="508">AA64+AA67+AA70</f>
        <v>2</v>
      </c>
      <c r="AB74" s="295"/>
      <c r="AC74" s="294">
        <f t="shared" ref="AC74" si="509">AC64+AC67+AC70</f>
        <v>2</v>
      </c>
      <c r="AD74" s="295"/>
      <c r="AE74" s="290" t="s">
        <v>255</v>
      </c>
      <c r="AF74" s="290">
        <f ca="1">COUNTIF(E74:AD74,0)</f>
        <v>0</v>
      </c>
      <c r="AG74" s="283" t="s">
        <v>256</v>
      </c>
    </row>
    <row r="75" spans="2:33" ht="13.5" customHeight="1" thickBot="1">
      <c r="B75" s="296" t="s">
        <v>254</v>
      </c>
      <c r="C75" s="297"/>
      <c r="D75" s="298"/>
      <c r="E75" s="299"/>
      <c r="F75" s="300"/>
      <c r="G75" s="299"/>
      <c r="H75" s="300"/>
      <c r="I75" s="299"/>
      <c r="J75" s="300"/>
      <c r="K75" s="299"/>
      <c r="L75" s="300"/>
      <c r="M75" s="299"/>
      <c r="N75" s="300"/>
      <c r="O75" s="299"/>
      <c r="P75" s="300"/>
      <c r="Q75" s="299"/>
      <c r="R75" s="300"/>
      <c r="S75" s="299"/>
      <c r="T75" s="300"/>
      <c r="U75" s="299"/>
      <c r="V75" s="300"/>
      <c r="W75" s="299"/>
      <c r="X75" s="300"/>
      <c r="Y75" s="299"/>
      <c r="Z75" s="300"/>
      <c r="AA75" s="299"/>
      <c r="AB75" s="300"/>
      <c r="AC75" s="299"/>
      <c r="AD75" s="300"/>
      <c r="AE75" s="290"/>
      <c r="AF75" s="290"/>
    </row>
  </sheetData>
  <mergeCells count="1">
    <mergeCell ref="R2:T2"/>
  </mergeCells>
  <phoneticPr fontId="2"/>
  <conditionalFormatting sqref="E6:OK9">
    <cfRule type="expression" dxfId="9" priority="1">
      <formula>E$5="土"</formula>
    </cfRule>
    <cfRule type="expression" dxfId="8" priority="2">
      <formula>E$5="日"</formula>
    </cfRule>
  </conditionalFormatting>
  <conditionalFormatting sqref="F6:AI9">
    <cfRule type="expression" dxfId="7" priority="5">
      <formula>F$5="土"</formula>
    </cfRule>
    <cfRule type="expression" dxfId="6" priority="6">
      <formula>F$5="日"</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75"/>
  <sheetViews>
    <sheetView showGridLines="0" showZeros="0" topLeftCell="B1" zoomScaleNormal="100" zoomScaleSheetLayoutView="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9.875" customWidth="1"/>
    <col min="10" max="10" width="3.62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39" t="s">
        <v>64</v>
      </c>
      <c r="R1" s="94"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ht="13.5" customHeight="1">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67" t="s">
        <v>52</v>
      </c>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61</v>
      </c>
      <c r="C16" s="11">
        <f ca="1">VLOOKUP(ｶﾚﾝﾀﾞｰ!$QT$1,ｶﾚﾝﾀﾞｰ!$QS$5:$AGJ$45,3,FALSE)</f>
        <v>46082</v>
      </c>
      <c r="D16" s="12" t="str">
        <f ca="1">IF(C16="","",TEXT(C16,"AAA"))</f>
        <v>日</v>
      </c>
      <c r="E16" s="42"/>
      <c r="F16" s="23"/>
      <c r="G16" s="12"/>
      <c r="H16" s="406"/>
      <c r="I16" s="407"/>
      <c r="J16" s="14"/>
      <c r="K16" s="12"/>
      <c r="L16" s="32"/>
      <c r="M16" s="11">
        <f ca="1">C16</f>
        <v>46082</v>
      </c>
      <c r="N16" s="12" t="str">
        <f ca="1">D16</f>
        <v>日</v>
      </c>
      <c r="O16" s="41">
        <f>E16</f>
        <v>0</v>
      </c>
      <c r="P16" s="14">
        <f>F16</f>
        <v>0</v>
      </c>
      <c r="Q16" s="24"/>
      <c r="R16" s="395"/>
      <c r="S16" s="396"/>
      <c r="T16" s="23"/>
      <c r="U16" s="24"/>
    </row>
    <row r="17" spans="1:21" ht="46.5" customHeight="1">
      <c r="A17">
        <v>62</v>
      </c>
      <c r="C17" s="11">
        <f ca="1">1+C16</f>
        <v>46083</v>
      </c>
      <c r="D17" s="12" t="str">
        <f t="shared" ref="D17:D25" ca="1" si="0">IF(C17="","",TEXT(C17,"AAA"))</f>
        <v>月</v>
      </c>
      <c r="E17" s="42"/>
      <c r="F17" s="23"/>
      <c r="G17" s="12"/>
      <c r="H17" s="406"/>
      <c r="I17" s="407"/>
      <c r="J17" s="14"/>
      <c r="K17" s="12"/>
      <c r="L17" s="32"/>
      <c r="M17" s="11">
        <f t="shared" ref="M17:M26" ca="1" si="1">C17</f>
        <v>46083</v>
      </c>
      <c r="N17" s="12" t="str">
        <f t="shared" ref="N17:P26" ca="1" si="2">D17</f>
        <v>月</v>
      </c>
      <c r="O17" s="41">
        <f t="shared" si="2"/>
        <v>0</v>
      </c>
      <c r="P17" s="14">
        <f t="shared" si="2"/>
        <v>0</v>
      </c>
      <c r="Q17" s="24"/>
      <c r="R17" s="395"/>
      <c r="S17" s="396"/>
      <c r="T17" s="23"/>
      <c r="U17" s="24"/>
    </row>
    <row r="18" spans="1:21" ht="46.5" customHeight="1">
      <c r="A18">
        <v>63</v>
      </c>
      <c r="C18" s="11">
        <f t="shared" ref="C18:C24" ca="1" si="3">1+C17</f>
        <v>46084</v>
      </c>
      <c r="D18" s="12" t="str">
        <f t="shared" ca="1" si="0"/>
        <v>火</v>
      </c>
      <c r="E18" s="42"/>
      <c r="F18" s="23"/>
      <c r="G18" s="10"/>
      <c r="H18" s="406"/>
      <c r="I18" s="407"/>
      <c r="J18" s="14"/>
      <c r="K18" s="12"/>
      <c r="L18" s="32"/>
      <c r="M18" s="11">
        <f t="shared" ca="1" si="1"/>
        <v>46084</v>
      </c>
      <c r="N18" s="12" t="str">
        <f t="shared" ca="1" si="2"/>
        <v>火</v>
      </c>
      <c r="O18" s="41">
        <f t="shared" si="2"/>
        <v>0</v>
      </c>
      <c r="P18" s="14">
        <f t="shared" si="2"/>
        <v>0</v>
      </c>
      <c r="Q18" s="24"/>
      <c r="R18" s="395"/>
      <c r="S18" s="396"/>
      <c r="T18" s="23"/>
      <c r="U18" s="24"/>
    </row>
    <row r="19" spans="1:21" ht="46.5" customHeight="1">
      <c r="A19">
        <v>64</v>
      </c>
      <c r="C19" s="11">
        <f t="shared" ca="1" si="3"/>
        <v>46085</v>
      </c>
      <c r="D19" s="12" t="str">
        <f t="shared" ca="1" si="0"/>
        <v>水</v>
      </c>
      <c r="E19" s="42"/>
      <c r="F19" s="23"/>
      <c r="G19" s="10"/>
      <c r="H19" s="406"/>
      <c r="I19" s="407"/>
      <c r="J19" s="14"/>
      <c r="K19" s="12"/>
      <c r="L19" s="32"/>
      <c r="M19" s="11">
        <f t="shared" ca="1" si="1"/>
        <v>46085</v>
      </c>
      <c r="N19" s="12" t="str">
        <f t="shared" ca="1" si="2"/>
        <v>水</v>
      </c>
      <c r="O19" s="41">
        <f t="shared" si="2"/>
        <v>0</v>
      </c>
      <c r="P19" s="14">
        <f t="shared" si="2"/>
        <v>0</v>
      </c>
      <c r="Q19" s="24"/>
      <c r="R19" s="395"/>
      <c r="S19" s="396"/>
      <c r="T19" s="23"/>
      <c r="U19" s="24"/>
    </row>
    <row r="20" spans="1:21" ht="46.5" customHeight="1">
      <c r="A20">
        <v>65</v>
      </c>
      <c r="C20" s="11">
        <f t="shared" ca="1" si="3"/>
        <v>46086</v>
      </c>
      <c r="D20" s="12" t="str">
        <f t="shared" ca="1" si="0"/>
        <v>木</v>
      </c>
      <c r="E20" s="42"/>
      <c r="F20" s="23"/>
      <c r="G20" s="12"/>
      <c r="H20" s="406"/>
      <c r="I20" s="407"/>
      <c r="J20" s="14"/>
      <c r="K20" s="12"/>
      <c r="L20" s="32"/>
      <c r="M20" s="11">
        <f t="shared" ca="1" si="1"/>
        <v>46086</v>
      </c>
      <c r="N20" s="12" t="str">
        <f t="shared" ca="1" si="2"/>
        <v>木</v>
      </c>
      <c r="O20" s="41">
        <f t="shared" si="2"/>
        <v>0</v>
      </c>
      <c r="P20" s="14">
        <f t="shared" si="2"/>
        <v>0</v>
      </c>
      <c r="Q20" s="24"/>
      <c r="R20" s="395"/>
      <c r="S20" s="396"/>
      <c r="T20" s="23"/>
      <c r="U20" s="24"/>
    </row>
    <row r="21" spans="1:21" ht="46.5" customHeight="1">
      <c r="A21">
        <v>66</v>
      </c>
      <c r="C21" s="11">
        <f t="shared" ca="1" si="3"/>
        <v>46087</v>
      </c>
      <c r="D21" s="12" t="str">
        <f t="shared" ca="1" si="0"/>
        <v>金</v>
      </c>
      <c r="E21" s="42"/>
      <c r="F21" s="23"/>
      <c r="G21" s="12"/>
      <c r="H21" s="406"/>
      <c r="I21" s="407"/>
      <c r="J21" s="14"/>
      <c r="K21" s="12"/>
      <c r="L21" s="32"/>
      <c r="M21" s="11">
        <f t="shared" ca="1" si="1"/>
        <v>46087</v>
      </c>
      <c r="N21" s="12" t="str">
        <f t="shared" ca="1" si="2"/>
        <v>金</v>
      </c>
      <c r="O21" s="41">
        <f t="shared" si="2"/>
        <v>0</v>
      </c>
      <c r="P21" s="14">
        <f t="shared" si="2"/>
        <v>0</v>
      </c>
      <c r="Q21" s="24"/>
      <c r="R21" s="395"/>
      <c r="S21" s="396"/>
      <c r="T21" s="23"/>
      <c r="U21" s="24"/>
    </row>
    <row r="22" spans="1:21" ht="46.5" customHeight="1">
      <c r="A22">
        <v>67</v>
      </c>
      <c r="C22" s="11">
        <f t="shared" ca="1" si="3"/>
        <v>46088</v>
      </c>
      <c r="D22" s="12" t="str">
        <f t="shared" ca="1" si="0"/>
        <v>土</v>
      </c>
      <c r="E22" s="42"/>
      <c r="F22" s="23"/>
      <c r="G22" s="12"/>
      <c r="H22" s="406"/>
      <c r="I22" s="407"/>
      <c r="J22" s="14"/>
      <c r="K22" s="12"/>
      <c r="L22" s="32"/>
      <c r="M22" s="11">
        <f t="shared" ca="1" si="1"/>
        <v>46088</v>
      </c>
      <c r="N22" s="12" t="str">
        <f t="shared" ca="1" si="2"/>
        <v>土</v>
      </c>
      <c r="O22" s="41">
        <f t="shared" si="2"/>
        <v>0</v>
      </c>
      <c r="P22" s="14">
        <f t="shared" si="2"/>
        <v>0</v>
      </c>
      <c r="Q22" s="24"/>
      <c r="R22" s="395"/>
      <c r="S22" s="396"/>
      <c r="T22" s="23"/>
      <c r="U22" s="24"/>
    </row>
    <row r="23" spans="1:21" ht="46.5" customHeight="1">
      <c r="A23">
        <v>68</v>
      </c>
      <c r="C23" s="11">
        <f t="shared" ca="1" si="3"/>
        <v>46089</v>
      </c>
      <c r="D23" s="12" t="str">
        <f t="shared" ca="1" si="0"/>
        <v>日</v>
      </c>
      <c r="E23" s="42"/>
      <c r="F23" s="23"/>
      <c r="G23" s="12"/>
      <c r="H23" s="406"/>
      <c r="I23" s="407"/>
      <c r="J23" s="14"/>
      <c r="K23" s="12"/>
      <c r="L23" s="32"/>
      <c r="M23" s="11">
        <f t="shared" ca="1" si="1"/>
        <v>46089</v>
      </c>
      <c r="N23" s="12" t="str">
        <f t="shared" ca="1" si="2"/>
        <v>日</v>
      </c>
      <c r="O23" s="41">
        <f t="shared" si="2"/>
        <v>0</v>
      </c>
      <c r="P23" s="14">
        <f t="shared" si="2"/>
        <v>0</v>
      </c>
      <c r="Q23" s="24"/>
      <c r="R23" s="395"/>
      <c r="S23" s="396"/>
      <c r="T23" s="23"/>
      <c r="U23" s="24"/>
    </row>
    <row r="24" spans="1:21" ht="46.5" customHeight="1">
      <c r="A24">
        <v>69</v>
      </c>
      <c r="C24" s="11">
        <f t="shared" ca="1" si="3"/>
        <v>46090</v>
      </c>
      <c r="D24" s="12" t="str">
        <f t="shared" ca="1" si="0"/>
        <v>月</v>
      </c>
      <c r="E24" s="42"/>
      <c r="F24" s="23"/>
      <c r="G24" s="12"/>
      <c r="H24" s="406"/>
      <c r="I24" s="407"/>
      <c r="J24" s="14"/>
      <c r="K24" s="12"/>
      <c r="L24" s="32"/>
      <c r="M24" s="11">
        <f t="shared" ca="1" si="1"/>
        <v>46090</v>
      </c>
      <c r="N24" s="12" t="str">
        <f t="shared" ca="1" si="2"/>
        <v>月</v>
      </c>
      <c r="O24" s="41">
        <f t="shared" si="2"/>
        <v>0</v>
      </c>
      <c r="P24" s="14">
        <f t="shared" si="2"/>
        <v>0</v>
      </c>
      <c r="Q24" s="24"/>
      <c r="R24" s="395"/>
      <c r="S24" s="396"/>
      <c r="T24" s="23"/>
      <c r="U24" s="24"/>
    </row>
    <row r="25" spans="1:21" ht="46.5" customHeight="1">
      <c r="A25">
        <v>70</v>
      </c>
      <c r="C25" s="11">
        <f ca="1">1+C24</f>
        <v>46091</v>
      </c>
      <c r="D25" s="12" t="str">
        <f t="shared" ca="1" si="0"/>
        <v>火</v>
      </c>
      <c r="E25" s="42"/>
      <c r="F25" s="23"/>
      <c r="G25" s="12"/>
      <c r="H25" s="406"/>
      <c r="I25" s="407"/>
      <c r="J25" s="14"/>
      <c r="K25" s="12"/>
      <c r="L25" s="32"/>
      <c r="M25" s="11">
        <f t="shared" ca="1" si="1"/>
        <v>46091</v>
      </c>
      <c r="N25" s="12" t="str">
        <f t="shared" ca="1" si="2"/>
        <v>火</v>
      </c>
      <c r="O25" s="41">
        <f t="shared" si="2"/>
        <v>0</v>
      </c>
      <c r="P25" s="14">
        <f t="shared" si="2"/>
        <v>0</v>
      </c>
      <c r="Q25" s="24"/>
      <c r="R25" s="395"/>
      <c r="S25" s="396"/>
      <c r="T25" s="23"/>
      <c r="U25" s="24"/>
    </row>
    <row r="26" spans="1:21" ht="46.5" customHeight="1">
      <c r="C26" s="10"/>
      <c r="D26" s="12"/>
      <c r="E26" s="42"/>
      <c r="F26" s="23"/>
      <c r="G26" s="12"/>
      <c r="H26" s="406"/>
      <c r="I26" s="407"/>
      <c r="J26" s="14"/>
      <c r="K26" s="12"/>
      <c r="L26" s="32"/>
      <c r="M26" s="11">
        <f t="shared" si="1"/>
        <v>0</v>
      </c>
      <c r="N26" s="12">
        <f t="shared" si="2"/>
        <v>0</v>
      </c>
      <c r="O26" s="41">
        <f t="shared" si="2"/>
        <v>0</v>
      </c>
      <c r="P26" s="14">
        <f t="shared" si="2"/>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71</v>
      </c>
      <c r="C36" s="11">
        <f ca="1">1+C25</f>
        <v>46092</v>
      </c>
      <c r="D36" s="12" t="str">
        <f ca="1">IF(C36="","",TEXT(C36,"AAA"))</f>
        <v>水</v>
      </c>
      <c r="E36" s="42"/>
      <c r="F36" s="23"/>
      <c r="G36" s="12"/>
      <c r="H36" s="406"/>
      <c r="I36" s="407"/>
      <c r="J36" s="14"/>
      <c r="K36" s="12"/>
      <c r="L36" s="32"/>
      <c r="M36" s="11">
        <f t="shared" ref="M36" ca="1" si="4">C36</f>
        <v>46092</v>
      </c>
      <c r="N36" s="12" t="str">
        <f t="shared" ref="N36" ca="1" si="5">D36</f>
        <v>水</v>
      </c>
      <c r="O36" s="41">
        <f>E36</f>
        <v>0</v>
      </c>
      <c r="P36" s="14">
        <f t="shared" ref="P36:P46" si="6">F36</f>
        <v>0</v>
      </c>
      <c r="Q36" s="24"/>
      <c r="R36" s="395"/>
      <c r="S36" s="396"/>
      <c r="T36" s="23"/>
      <c r="U36" s="24"/>
    </row>
    <row r="37" spans="1:21" ht="46.5" customHeight="1">
      <c r="A37">
        <v>72</v>
      </c>
      <c r="C37" s="11">
        <f ca="1">1+C36</f>
        <v>46093</v>
      </c>
      <c r="D37" s="12" t="str">
        <f t="shared" ref="D37:D45" ca="1" si="7">IF(C37="","",TEXT(C37,"AAA"))</f>
        <v>木</v>
      </c>
      <c r="E37" s="42"/>
      <c r="F37" s="23"/>
      <c r="G37" s="12"/>
      <c r="H37" s="406"/>
      <c r="I37" s="407"/>
      <c r="J37" s="14"/>
      <c r="K37" s="12"/>
      <c r="L37" s="32"/>
      <c r="M37" s="11">
        <f t="shared" ref="M37:M46" ca="1" si="8">C37</f>
        <v>46093</v>
      </c>
      <c r="N37" s="12" t="str">
        <f t="shared" ref="N37:O46" ca="1" si="9">D37</f>
        <v>木</v>
      </c>
      <c r="O37" s="41">
        <f t="shared" si="9"/>
        <v>0</v>
      </c>
      <c r="P37" s="14">
        <f t="shared" si="6"/>
        <v>0</v>
      </c>
      <c r="Q37" s="24"/>
      <c r="R37" s="395"/>
      <c r="S37" s="396"/>
      <c r="T37" s="23"/>
      <c r="U37" s="24"/>
    </row>
    <row r="38" spans="1:21" ht="46.5" customHeight="1">
      <c r="A38">
        <v>73</v>
      </c>
      <c r="C38" s="11">
        <f t="shared" ref="C38:C45" ca="1" si="10">1+C37</f>
        <v>46094</v>
      </c>
      <c r="D38" s="12" t="str">
        <f t="shared" ca="1" si="7"/>
        <v>金</v>
      </c>
      <c r="E38" s="42"/>
      <c r="F38" s="23"/>
      <c r="G38" s="10"/>
      <c r="H38" s="406"/>
      <c r="I38" s="407"/>
      <c r="J38" s="14"/>
      <c r="K38" s="12"/>
      <c r="L38" s="32"/>
      <c r="M38" s="11">
        <f t="shared" ca="1" si="8"/>
        <v>46094</v>
      </c>
      <c r="N38" s="12" t="str">
        <f t="shared" ca="1" si="9"/>
        <v>金</v>
      </c>
      <c r="O38" s="41">
        <f t="shared" si="9"/>
        <v>0</v>
      </c>
      <c r="P38" s="14">
        <f t="shared" si="6"/>
        <v>0</v>
      </c>
      <c r="Q38" s="24"/>
      <c r="R38" s="395"/>
      <c r="S38" s="396"/>
      <c r="T38" s="23"/>
      <c r="U38" s="24"/>
    </row>
    <row r="39" spans="1:21" ht="46.5" customHeight="1">
      <c r="A39">
        <v>74</v>
      </c>
      <c r="C39" s="11">
        <f t="shared" ca="1" si="10"/>
        <v>46095</v>
      </c>
      <c r="D39" s="12" t="str">
        <f t="shared" ca="1" si="7"/>
        <v>土</v>
      </c>
      <c r="E39" s="42"/>
      <c r="F39" s="23"/>
      <c r="G39" s="10"/>
      <c r="H39" s="406"/>
      <c r="I39" s="407"/>
      <c r="J39" s="14"/>
      <c r="K39" s="12"/>
      <c r="L39" s="32"/>
      <c r="M39" s="11">
        <f t="shared" ca="1" si="8"/>
        <v>46095</v>
      </c>
      <c r="N39" s="12" t="str">
        <f t="shared" ca="1" si="9"/>
        <v>土</v>
      </c>
      <c r="O39" s="41">
        <f t="shared" si="9"/>
        <v>0</v>
      </c>
      <c r="P39" s="14">
        <f t="shared" si="6"/>
        <v>0</v>
      </c>
      <c r="Q39" s="24"/>
      <c r="R39" s="395"/>
      <c r="S39" s="396"/>
      <c r="T39" s="23"/>
      <c r="U39" s="24"/>
    </row>
    <row r="40" spans="1:21" ht="46.5" customHeight="1">
      <c r="A40">
        <v>75</v>
      </c>
      <c r="C40" s="11">
        <f t="shared" ca="1" si="10"/>
        <v>46096</v>
      </c>
      <c r="D40" s="12" t="str">
        <f t="shared" ca="1" si="7"/>
        <v>日</v>
      </c>
      <c r="E40" s="42"/>
      <c r="F40" s="23"/>
      <c r="G40" s="12"/>
      <c r="H40" s="406"/>
      <c r="I40" s="407"/>
      <c r="J40" s="14"/>
      <c r="K40" s="12"/>
      <c r="L40" s="32"/>
      <c r="M40" s="11">
        <f t="shared" ca="1" si="8"/>
        <v>46096</v>
      </c>
      <c r="N40" s="12" t="str">
        <f t="shared" ca="1" si="9"/>
        <v>日</v>
      </c>
      <c r="O40" s="41">
        <f t="shared" si="9"/>
        <v>0</v>
      </c>
      <c r="P40" s="14">
        <f t="shared" si="6"/>
        <v>0</v>
      </c>
      <c r="Q40" s="24"/>
      <c r="R40" s="395"/>
      <c r="S40" s="396"/>
      <c r="T40" s="23"/>
      <c r="U40" s="24"/>
    </row>
    <row r="41" spans="1:21" ht="46.5" customHeight="1">
      <c r="A41">
        <v>76</v>
      </c>
      <c r="C41" s="11">
        <f t="shared" ca="1" si="10"/>
        <v>46097</v>
      </c>
      <c r="D41" s="12" t="str">
        <f t="shared" ca="1" si="7"/>
        <v>月</v>
      </c>
      <c r="E41" s="42"/>
      <c r="F41" s="23"/>
      <c r="G41" s="12"/>
      <c r="H41" s="406"/>
      <c r="I41" s="407"/>
      <c r="J41" s="14"/>
      <c r="K41" s="12"/>
      <c r="L41" s="32"/>
      <c r="M41" s="11">
        <f t="shared" ca="1" si="8"/>
        <v>46097</v>
      </c>
      <c r="N41" s="12" t="str">
        <f t="shared" ca="1" si="9"/>
        <v>月</v>
      </c>
      <c r="O41" s="41">
        <f t="shared" si="9"/>
        <v>0</v>
      </c>
      <c r="P41" s="14">
        <f t="shared" si="6"/>
        <v>0</v>
      </c>
      <c r="Q41" s="24"/>
      <c r="R41" s="395"/>
      <c r="S41" s="396"/>
      <c r="T41" s="23"/>
      <c r="U41" s="24"/>
    </row>
    <row r="42" spans="1:21" ht="46.5" customHeight="1">
      <c r="A42">
        <v>77</v>
      </c>
      <c r="C42" s="11">
        <f t="shared" ca="1" si="10"/>
        <v>46098</v>
      </c>
      <c r="D42" s="12" t="str">
        <f t="shared" ca="1" si="7"/>
        <v>火</v>
      </c>
      <c r="E42" s="42"/>
      <c r="F42" s="23"/>
      <c r="G42" s="12"/>
      <c r="H42" s="406"/>
      <c r="I42" s="407"/>
      <c r="J42" s="14"/>
      <c r="K42" s="12"/>
      <c r="L42" s="32"/>
      <c r="M42" s="11">
        <f t="shared" ca="1" si="8"/>
        <v>46098</v>
      </c>
      <c r="N42" s="12" t="str">
        <f t="shared" ca="1" si="9"/>
        <v>火</v>
      </c>
      <c r="O42" s="41">
        <f t="shared" si="9"/>
        <v>0</v>
      </c>
      <c r="P42" s="14">
        <f t="shared" si="6"/>
        <v>0</v>
      </c>
      <c r="Q42" s="24"/>
      <c r="R42" s="395"/>
      <c r="S42" s="396"/>
      <c r="T42" s="23"/>
      <c r="U42" s="24"/>
    </row>
    <row r="43" spans="1:21" ht="46.5" customHeight="1">
      <c r="A43">
        <v>78</v>
      </c>
      <c r="C43" s="11">
        <f t="shared" ca="1" si="10"/>
        <v>46099</v>
      </c>
      <c r="D43" s="12" t="str">
        <f t="shared" ca="1" si="7"/>
        <v>水</v>
      </c>
      <c r="E43" s="42"/>
      <c r="F43" s="23"/>
      <c r="G43" s="12"/>
      <c r="H43" s="406"/>
      <c r="I43" s="407"/>
      <c r="J43" s="14"/>
      <c r="K43" s="12"/>
      <c r="L43" s="32"/>
      <c r="M43" s="11">
        <f t="shared" ca="1" si="8"/>
        <v>46099</v>
      </c>
      <c r="N43" s="12" t="str">
        <f t="shared" ca="1" si="9"/>
        <v>水</v>
      </c>
      <c r="O43" s="41">
        <f t="shared" si="9"/>
        <v>0</v>
      </c>
      <c r="P43" s="14">
        <f t="shared" si="6"/>
        <v>0</v>
      </c>
      <c r="Q43" s="24"/>
      <c r="R43" s="395"/>
      <c r="S43" s="396"/>
      <c r="T43" s="23"/>
      <c r="U43" s="24"/>
    </row>
    <row r="44" spans="1:21" ht="46.5" customHeight="1">
      <c r="A44">
        <v>79</v>
      </c>
      <c r="C44" s="11">
        <f t="shared" ca="1" si="10"/>
        <v>46100</v>
      </c>
      <c r="D44" s="12" t="str">
        <f t="shared" ca="1" si="7"/>
        <v>木</v>
      </c>
      <c r="E44" s="42"/>
      <c r="F44" s="23"/>
      <c r="G44" s="12"/>
      <c r="H44" s="406"/>
      <c r="I44" s="407"/>
      <c r="J44" s="14"/>
      <c r="K44" s="12"/>
      <c r="L44" s="32"/>
      <c r="M44" s="11">
        <f t="shared" ca="1" si="8"/>
        <v>46100</v>
      </c>
      <c r="N44" s="12" t="str">
        <f t="shared" ca="1" si="9"/>
        <v>木</v>
      </c>
      <c r="O44" s="41">
        <f t="shared" si="9"/>
        <v>0</v>
      </c>
      <c r="P44" s="14">
        <f t="shared" si="6"/>
        <v>0</v>
      </c>
      <c r="Q44" s="24"/>
      <c r="R44" s="395"/>
      <c r="S44" s="396"/>
      <c r="T44" s="23"/>
      <c r="U44" s="24"/>
    </row>
    <row r="45" spans="1:21" ht="46.5" customHeight="1">
      <c r="A45">
        <v>80</v>
      </c>
      <c r="C45" s="11">
        <f t="shared" ca="1" si="10"/>
        <v>46101</v>
      </c>
      <c r="D45" s="12" t="str">
        <f t="shared" ca="1" si="7"/>
        <v>金</v>
      </c>
      <c r="E45" s="42"/>
      <c r="F45" s="23"/>
      <c r="G45" s="12"/>
      <c r="H45" s="406"/>
      <c r="I45" s="407"/>
      <c r="J45" s="14"/>
      <c r="K45" s="12"/>
      <c r="L45" s="32"/>
      <c r="M45" s="11">
        <f t="shared" ca="1" si="8"/>
        <v>46101</v>
      </c>
      <c r="N45" s="12" t="str">
        <f t="shared" ca="1" si="9"/>
        <v>金</v>
      </c>
      <c r="O45" s="41">
        <f t="shared" si="9"/>
        <v>0</v>
      </c>
      <c r="P45" s="14">
        <f t="shared" si="6"/>
        <v>0</v>
      </c>
      <c r="Q45" s="24"/>
      <c r="R45" s="395"/>
      <c r="S45" s="396"/>
      <c r="T45" s="23"/>
      <c r="U45" s="24"/>
    </row>
    <row r="46" spans="1:21" ht="46.5" customHeight="1">
      <c r="C46" s="10"/>
      <c r="D46" s="12"/>
      <c r="E46" s="42"/>
      <c r="F46" s="23"/>
      <c r="G46" s="12"/>
      <c r="H46" s="406"/>
      <c r="I46" s="407"/>
      <c r="J46" s="14"/>
      <c r="K46" s="12"/>
      <c r="L46" s="32"/>
      <c r="M46" s="11">
        <f t="shared" si="8"/>
        <v>0</v>
      </c>
      <c r="N46" s="12">
        <f t="shared" si="9"/>
        <v>0</v>
      </c>
      <c r="O46" s="41">
        <f t="shared" si="9"/>
        <v>0</v>
      </c>
      <c r="P46" s="14">
        <f t="shared" si="6"/>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81</v>
      </c>
      <c r="C56" s="11">
        <f ca="1">1+C45</f>
        <v>46102</v>
      </c>
      <c r="D56" s="12" t="str">
        <f t="shared" ref="D56:D66" ca="1" si="11">IF(C56="","",TEXT(C56,"AAA"))</f>
        <v>土</v>
      </c>
      <c r="E56" s="42"/>
      <c r="F56" s="23"/>
      <c r="G56" s="12"/>
      <c r="H56" s="406"/>
      <c r="I56" s="407"/>
      <c r="J56" s="14"/>
      <c r="K56" s="12"/>
      <c r="L56" s="32"/>
      <c r="M56" s="11">
        <f t="shared" ref="M56:M66" ca="1" si="12">C56</f>
        <v>46102</v>
      </c>
      <c r="N56" s="12" t="str">
        <f t="shared" ref="N56:O66" ca="1" si="13">D56</f>
        <v>土</v>
      </c>
      <c r="O56" s="41">
        <f>E56</f>
        <v>0</v>
      </c>
      <c r="P56" s="14">
        <f t="shared" ref="P56:P66" si="14">F56</f>
        <v>0</v>
      </c>
      <c r="Q56" s="24"/>
      <c r="R56" s="395"/>
      <c r="S56" s="396"/>
      <c r="T56" s="23"/>
      <c r="U56" s="24"/>
    </row>
    <row r="57" spans="1:21" ht="46.5" customHeight="1">
      <c r="A57">
        <v>82</v>
      </c>
      <c r="C57" s="11">
        <f ca="1">1+C56</f>
        <v>46103</v>
      </c>
      <c r="D57" s="12" t="str">
        <f t="shared" ca="1" si="11"/>
        <v>日</v>
      </c>
      <c r="E57" s="42"/>
      <c r="F57" s="23"/>
      <c r="G57" s="12"/>
      <c r="H57" s="406"/>
      <c r="I57" s="407"/>
      <c r="J57" s="14"/>
      <c r="K57" s="12"/>
      <c r="L57" s="32"/>
      <c r="M57" s="11">
        <f t="shared" ca="1" si="12"/>
        <v>46103</v>
      </c>
      <c r="N57" s="12" t="str">
        <f t="shared" ca="1" si="13"/>
        <v>日</v>
      </c>
      <c r="O57" s="41">
        <f t="shared" si="13"/>
        <v>0</v>
      </c>
      <c r="P57" s="14">
        <f t="shared" si="14"/>
        <v>0</v>
      </c>
      <c r="Q57" s="24"/>
      <c r="R57" s="395"/>
      <c r="S57" s="396"/>
      <c r="T57" s="23"/>
      <c r="U57" s="24"/>
    </row>
    <row r="58" spans="1:21" ht="46.5" customHeight="1">
      <c r="A58">
        <v>83</v>
      </c>
      <c r="C58" s="11">
        <f t="shared" ref="C58:C65" ca="1" si="15">1+C57</f>
        <v>46104</v>
      </c>
      <c r="D58" s="12" t="str">
        <f t="shared" ca="1" si="11"/>
        <v>月</v>
      </c>
      <c r="E58" s="42"/>
      <c r="F58" s="23"/>
      <c r="G58" s="10"/>
      <c r="H58" s="406"/>
      <c r="I58" s="407"/>
      <c r="J58" s="14"/>
      <c r="K58" s="12"/>
      <c r="L58" s="32"/>
      <c r="M58" s="11">
        <f t="shared" ca="1" si="12"/>
        <v>46104</v>
      </c>
      <c r="N58" s="12" t="str">
        <f t="shared" ca="1" si="13"/>
        <v>月</v>
      </c>
      <c r="O58" s="41">
        <f t="shared" si="13"/>
        <v>0</v>
      </c>
      <c r="P58" s="14">
        <f t="shared" si="14"/>
        <v>0</v>
      </c>
      <c r="Q58" s="24"/>
      <c r="R58" s="395"/>
      <c r="S58" s="396"/>
      <c r="T58" s="23"/>
      <c r="U58" s="24"/>
    </row>
    <row r="59" spans="1:21" ht="46.5" customHeight="1">
      <c r="A59">
        <v>84</v>
      </c>
      <c r="C59" s="11">
        <f t="shared" ca="1" si="15"/>
        <v>46105</v>
      </c>
      <c r="D59" s="12" t="str">
        <f t="shared" ca="1" si="11"/>
        <v>火</v>
      </c>
      <c r="E59" s="42"/>
      <c r="F59" s="23"/>
      <c r="G59" s="10"/>
      <c r="H59" s="406"/>
      <c r="I59" s="407"/>
      <c r="J59" s="14"/>
      <c r="K59" s="12"/>
      <c r="L59" s="32"/>
      <c r="M59" s="11">
        <f t="shared" ca="1" si="12"/>
        <v>46105</v>
      </c>
      <c r="N59" s="12" t="str">
        <f t="shared" ca="1" si="13"/>
        <v>火</v>
      </c>
      <c r="O59" s="41">
        <f t="shared" si="13"/>
        <v>0</v>
      </c>
      <c r="P59" s="14">
        <f t="shared" si="14"/>
        <v>0</v>
      </c>
      <c r="Q59" s="24"/>
      <c r="R59" s="395"/>
      <c r="S59" s="396"/>
      <c r="T59" s="23"/>
      <c r="U59" s="24"/>
    </row>
    <row r="60" spans="1:21" ht="46.5" customHeight="1">
      <c r="A60">
        <v>85</v>
      </c>
      <c r="C60" s="11">
        <f t="shared" ca="1" si="15"/>
        <v>46106</v>
      </c>
      <c r="D60" s="12" t="str">
        <f t="shared" ca="1" si="11"/>
        <v>水</v>
      </c>
      <c r="E60" s="42"/>
      <c r="F60" s="23"/>
      <c r="G60" s="12"/>
      <c r="H60" s="406"/>
      <c r="I60" s="407"/>
      <c r="J60" s="14"/>
      <c r="K60" s="12"/>
      <c r="L60" s="32"/>
      <c r="M60" s="11">
        <f t="shared" ca="1" si="12"/>
        <v>46106</v>
      </c>
      <c r="N60" s="12" t="str">
        <f t="shared" ca="1" si="13"/>
        <v>水</v>
      </c>
      <c r="O60" s="41">
        <f t="shared" si="13"/>
        <v>0</v>
      </c>
      <c r="P60" s="14">
        <f t="shared" si="14"/>
        <v>0</v>
      </c>
      <c r="Q60" s="24"/>
      <c r="R60" s="395"/>
      <c r="S60" s="396"/>
      <c r="T60" s="23"/>
      <c r="U60" s="24"/>
    </row>
    <row r="61" spans="1:21" ht="46.5" customHeight="1">
      <c r="A61">
        <v>86</v>
      </c>
      <c r="C61" s="11">
        <f t="shared" ca="1" si="15"/>
        <v>46107</v>
      </c>
      <c r="D61" s="12" t="str">
        <f t="shared" ca="1" si="11"/>
        <v>木</v>
      </c>
      <c r="E61" s="42"/>
      <c r="F61" s="23"/>
      <c r="G61" s="12"/>
      <c r="H61" s="406"/>
      <c r="I61" s="407"/>
      <c r="J61" s="14"/>
      <c r="K61" s="12"/>
      <c r="L61" s="32"/>
      <c r="M61" s="11">
        <f t="shared" ca="1" si="12"/>
        <v>46107</v>
      </c>
      <c r="N61" s="12" t="str">
        <f t="shared" ca="1" si="13"/>
        <v>木</v>
      </c>
      <c r="O61" s="41">
        <f t="shared" si="13"/>
        <v>0</v>
      </c>
      <c r="P61" s="14">
        <f t="shared" si="14"/>
        <v>0</v>
      </c>
      <c r="Q61" s="24"/>
      <c r="R61" s="395"/>
      <c r="S61" s="396"/>
      <c r="T61" s="23"/>
      <c r="U61" s="24"/>
    </row>
    <row r="62" spans="1:21" ht="46.5" customHeight="1">
      <c r="A62">
        <v>87</v>
      </c>
      <c r="C62" s="11">
        <f t="shared" ca="1" si="15"/>
        <v>46108</v>
      </c>
      <c r="D62" s="12" t="str">
        <f t="shared" ca="1" si="11"/>
        <v>金</v>
      </c>
      <c r="E62" s="42"/>
      <c r="F62" s="23"/>
      <c r="G62" s="12"/>
      <c r="H62" s="406"/>
      <c r="I62" s="407"/>
      <c r="J62" s="14"/>
      <c r="K62" s="12"/>
      <c r="L62" s="32"/>
      <c r="M62" s="11">
        <f t="shared" ca="1" si="12"/>
        <v>46108</v>
      </c>
      <c r="N62" s="12" t="str">
        <f t="shared" ca="1" si="13"/>
        <v>金</v>
      </c>
      <c r="O62" s="41">
        <f t="shared" si="13"/>
        <v>0</v>
      </c>
      <c r="P62" s="14">
        <f t="shared" si="14"/>
        <v>0</v>
      </c>
      <c r="Q62" s="24"/>
      <c r="R62" s="395"/>
      <c r="S62" s="396"/>
      <c r="T62" s="23"/>
      <c r="U62" s="24"/>
    </row>
    <row r="63" spans="1:21" ht="46.5" customHeight="1">
      <c r="A63">
        <v>88</v>
      </c>
      <c r="C63" s="11">
        <f t="shared" ca="1" si="15"/>
        <v>46109</v>
      </c>
      <c r="D63" s="12" t="str">
        <f t="shared" ca="1" si="11"/>
        <v>土</v>
      </c>
      <c r="E63" s="42"/>
      <c r="F63" s="23"/>
      <c r="G63" s="12"/>
      <c r="H63" s="406"/>
      <c r="I63" s="407"/>
      <c r="J63" s="14"/>
      <c r="K63" s="12"/>
      <c r="L63" s="32"/>
      <c r="M63" s="11">
        <f t="shared" ca="1" si="12"/>
        <v>46109</v>
      </c>
      <c r="N63" s="12" t="str">
        <f t="shared" ca="1" si="13"/>
        <v>土</v>
      </c>
      <c r="O63" s="41">
        <f t="shared" si="13"/>
        <v>0</v>
      </c>
      <c r="P63" s="14">
        <f t="shared" si="14"/>
        <v>0</v>
      </c>
      <c r="Q63" s="24"/>
      <c r="R63" s="395"/>
      <c r="S63" s="396"/>
      <c r="T63" s="23"/>
      <c r="U63" s="24"/>
    </row>
    <row r="64" spans="1:21" ht="46.5" customHeight="1">
      <c r="A64">
        <v>89</v>
      </c>
      <c r="C64" s="11">
        <f t="shared" ca="1" si="15"/>
        <v>46110</v>
      </c>
      <c r="D64" s="12" t="str">
        <f t="shared" ca="1" si="11"/>
        <v>日</v>
      </c>
      <c r="E64" s="42"/>
      <c r="F64" s="23"/>
      <c r="G64" s="12"/>
      <c r="H64" s="406"/>
      <c r="I64" s="407"/>
      <c r="J64" s="14"/>
      <c r="K64" s="12"/>
      <c r="L64" s="32"/>
      <c r="M64" s="11">
        <f t="shared" ca="1" si="12"/>
        <v>46110</v>
      </c>
      <c r="N64" s="12" t="str">
        <f t="shared" ca="1" si="13"/>
        <v>日</v>
      </c>
      <c r="O64" s="41">
        <f t="shared" si="13"/>
        <v>0</v>
      </c>
      <c r="P64" s="14">
        <f t="shared" si="14"/>
        <v>0</v>
      </c>
      <c r="Q64" s="24"/>
      <c r="R64" s="395"/>
      <c r="S64" s="396"/>
      <c r="T64" s="23"/>
      <c r="U64" s="24"/>
    </row>
    <row r="65" spans="1:21" ht="46.5" customHeight="1">
      <c r="A65">
        <v>90</v>
      </c>
      <c r="C65" s="11">
        <f t="shared" ca="1" si="15"/>
        <v>46111</v>
      </c>
      <c r="D65" s="12" t="str">
        <f t="shared" ca="1" si="11"/>
        <v>月</v>
      </c>
      <c r="E65" s="42"/>
      <c r="F65" s="23"/>
      <c r="G65" s="12"/>
      <c r="H65" s="406"/>
      <c r="I65" s="407"/>
      <c r="J65" s="14"/>
      <c r="K65" s="12"/>
      <c r="L65" s="32"/>
      <c r="M65" s="11">
        <f t="shared" ca="1" si="12"/>
        <v>46111</v>
      </c>
      <c r="N65" s="12" t="str">
        <f t="shared" ca="1" si="13"/>
        <v>月</v>
      </c>
      <c r="O65" s="41">
        <f t="shared" si="13"/>
        <v>0</v>
      </c>
      <c r="P65" s="14">
        <f t="shared" si="14"/>
        <v>0</v>
      </c>
      <c r="Q65" s="24"/>
      <c r="R65" s="395"/>
      <c r="S65" s="396"/>
      <c r="T65" s="23"/>
      <c r="U65" s="24"/>
    </row>
    <row r="66" spans="1:21" ht="46.5" customHeight="1">
      <c r="A66">
        <v>91</v>
      </c>
      <c r="C66" s="11">
        <f ca="1">1+C65</f>
        <v>46112</v>
      </c>
      <c r="D66" s="12" t="str">
        <f t="shared" ca="1" si="11"/>
        <v>火</v>
      </c>
      <c r="E66" s="42"/>
      <c r="F66" s="23"/>
      <c r="G66" s="12"/>
      <c r="H66" s="406"/>
      <c r="I66" s="407"/>
      <c r="J66" s="14"/>
      <c r="K66" s="12"/>
      <c r="L66" s="32"/>
      <c r="M66" s="11">
        <f t="shared" ca="1" si="12"/>
        <v>46112</v>
      </c>
      <c r="N66" s="12" t="str">
        <f t="shared" ca="1" si="13"/>
        <v>火</v>
      </c>
      <c r="O66" s="41">
        <f t="shared" si="13"/>
        <v>0</v>
      </c>
      <c r="P66" s="14">
        <f t="shared" si="14"/>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58:I58"/>
    <mergeCell ref="R58:S58"/>
    <mergeCell ref="H59:I59"/>
    <mergeCell ref="R59:S59"/>
    <mergeCell ref="H60:I60"/>
    <mergeCell ref="R60:S60"/>
    <mergeCell ref="H64:I64"/>
    <mergeCell ref="R64:S64"/>
    <mergeCell ref="H65:I65"/>
    <mergeCell ref="R65:S65"/>
    <mergeCell ref="H66:I66"/>
    <mergeCell ref="R66:S66"/>
    <mergeCell ref="H63:I63"/>
    <mergeCell ref="R63:S63"/>
    <mergeCell ref="H44:I44"/>
    <mergeCell ref="R44:S44"/>
    <mergeCell ref="H45:I45"/>
    <mergeCell ref="R45:S45"/>
    <mergeCell ref="H46:I46"/>
    <mergeCell ref="R46:S46"/>
    <mergeCell ref="H56:I56"/>
    <mergeCell ref="R56:S56"/>
    <mergeCell ref="H57:I57"/>
    <mergeCell ref="R57:S57"/>
    <mergeCell ref="H61:I61"/>
    <mergeCell ref="R61:S61"/>
    <mergeCell ref="H62:I62"/>
    <mergeCell ref="R62:S62"/>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K14:K15"/>
    <mergeCell ref="H26:I26"/>
    <mergeCell ref="H25:I25"/>
    <mergeCell ref="H24:I24"/>
    <mergeCell ref="H23:I23"/>
    <mergeCell ref="H16:I16"/>
    <mergeCell ref="H22:I22"/>
    <mergeCell ref="H21:I21"/>
    <mergeCell ref="H20:I20"/>
    <mergeCell ref="H19:I19"/>
    <mergeCell ref="H18:I18"/>
    <mergeCell ref="H17:I17"/>
    <mergeCell ref="M4:U4"/>
    <mergeCell ref="C4:K4"/>
    <mergeCell ref="Q12:U13"/>
    <mergeCell ref="U14:U15"/>
    <mergeCell ref="O14:P15"/>
    <mergeCell ref="O12:P13"/>
    <mergeCell ref="R14:T15"/>
    <mergeCell ref="Q14:Q15"/>
    <mergeCell ref="I6:K8"/>
    <mergeCell ref="S6:U8"/>
    <mergeCell ref="D7:F8"/>
    <mergeCell ref="N7:P8"/>
    <mergeCell ref="I10:K10"/>
    <mergeCell ref="S10:U10"/>
    <mergeCell ref="C12:C15"/>
    <mergeCell ref="D12:D15"/>
    <mergeCell ref="E12:F13"/>
    <mergeCell ref="G12:K13"/>
    <mergeCell ref="E14:F15"/>
    <mergeCell ref="G14:G15"/>
    <mergeCell ref="H14:J15"/>
    <mergeCell ref="R23:S23"/>
    <mergeCell ref="R24:S24"/>
    <mergeCell ref="R25:S25"/>
    <mergeCell ref="R26:S26"/>
    <mergeCell ref="M12:M15"/>
    <mergeCell ref="R16:S16"/>
    <mergeCell ref="R17:S17"/>
    <mergeCell ref="R18:S18"/>
    <mergeCell ref="R19:S19"/>
    <mergeCell ref="R20:S20"/>
    <mergeCell ref="R21:S21"/>
    <mergeCell ref="R22:S22"/>
    <mergeCell ref="N12:N15"/>
  </mergeCells>
  <phoneticPr fontId="2"/>
  <dataValidations count="2">
    <dataValidation type="list" allowBlank="1" showInputMessage="1" showErrorMessage="1" sqref="Q16:Q26 Q56:Q66 Q36:Q46" xr:uid="{00000000-0002-0000-0400-000000000000}">
      <formula1>$X$5:$X$7</formula1>
    </dataValidation>
    <dataValidation type="list" allowBlank="1" showInputMessage="1" showErrorMessage="1" sqref="F16:F26 F56:F66 F36:F46 T16:T26 T56:T66 T36:T46" xr:uid="{00000000-0002-0000-04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5">
      <c r="C1" s="93" t="s">
        <v>63</v>
      </c>
      <c r="D1" s="87" t="e">
        <f>#REF!</f>
        <v>#REF!</v>
      </c>
      <c r="E1" s="88" t="e">
        <f>#REF!</f>
        <v>#REF!</v>
      </c>
      <c r="Q1" s="93" t="s">
        <v>64</v>
      </c>
      <c r="R1" s="89" t="e">
        <f>#REF!</f>
        <v>#REF!</v>
      </c>
      <c r="S1" s="90" t="e">
        <f>#REF!</f>
        <v>#REF!</v>
      </c>
      <c r="T1" s="90"/>
      <c r="U1" s="91"/>
    </row>
    <row r="2" spans="1:25">
      <c r="D2" s="86"/>
      <c r="E2" s="1"/>
      <c r="Q2" s="86"/>
    </row>
    <row r="3" spans="1:25">
      <c r="C3" s="13" t="s">
        <v>17</v>
      </c>
      <c r="M3" s="13" t="s">
        <v>17</v>
      </c>
    </row>
    <row r="4" spans="1:25" ht="18.75">
      <c r="C4" s="402" t="s">
        <v>28</v>
      </c>
      <c r="D4" s="402"/>
      <c r="E4" s="402"/>
      <c r="F4" s="402"/>
      <c r="G4" s="402"/>
      <c r="H4" s="402"/>
      <c r="I4" s="402"/>
      <c r="J4" s="402"/>
      <c r="K4" s="402"/>
      <c r="L4" s="5"/>
      <c r="M4" s="402" t="s">
        <v>29</v>
      </c>
      <c r="N4" s="402"/>
      <c r="O4" s="402"/>
      <c r="P4" s="402"/>
      <c r="Q4" s="402"/>
      <c r="R4" s="402"/>
      <c r="S4" s="402"/>
      <c r="T4" s="402"/>
      <c r="U4" s="402"/>
      <c r="V4" s="5"/>
      <c r="W4" s="5"/>
    </row>
    <row r="5" spans="1:25">
      <c r="C5" s="6"/>
      <c r="M5" s="6"/>
      <c r="X5" s="3"/>
    </row>
    <row r="6" spans="1:25">
      <c r="C6" s="6"/>
      <c r="I6" s="403" t="e">
        <f>初期入力!#REF!</f>
        <v>#REF!</v>
      </c>
      <c r="J6" s="403"/>
      <c r="K6" s="403"/>
      <c r="M6" s="6"/>
      <c r="S6" s="403" t="e">
        <f>初期入力!#REF!</f>
        <v>#REF!</v>
      </c>
      <c r="T6" s="403"/>
      <c r="U6" s="403"/>
      <c r="X6" s="2" t="s">
        <v>11</v>
      </c>
    </row>
    <row r="7" spans="1:25" ht="13.5" customHeight="1">
      <c r="C7" s="4"/>
      <c r="D7" s="403">
        <f>初期入力!$D$5</f>
        <v>0</v>
      </c>
      <c r="E7" s="403"/>
      <c r="F7" s="403"/>
      <c r="I7" s="403"/>
      <c r="J7" s="403"/>
      <c r="K7" s="403"/>
      <c r="M7" s="4"/>
      <c r="N7" s="403">
        <f>初期入力!$D$5</f>
        <v>0</v>
      </c>
      <c r="O7" s="403"/>
      <c r="P7" s="403"/>
      <c r="S7" s="403"/>
      <c r="T7" s="403"/>
      <c r="U7" s="403"/>
      <c r="X7" s="2" t="s">
        <v>30</v>
      </c>
    </row>
    <row r="8" spans="1:25" ht="14.25">
      <c r="C8" s="8" t="s">
        <v>24</v>
      </c>
      <c r="D8" s="404"/>
      <c r="E8" s="404"/>
      <c r="F8" s="404"/>
      <c r="H8" s="9" t="s">
        <v>25</v>
      </c>
      <c r="I8" s="404"/>
      <c r="J8" s="404"/>
      <c r="K8" s="404"/>
      <c r="L8" s="27"/>
      <c r="M8" s="8" t="s">
        <v>24</v>
      </c>
      <c r="N8" s="404"/>
      <c r="O8" s="404"/>
      <c r="P8" s="404"/>
      <c r="R8" s="9" t="s">
        <v>25</v>
      </c>
      <c r="S8" s="404"/>
      <c r="T8" s="404"/>
      <c r="U8" s="404"/>
    </row>
    <row r="9" spans="1:25">
      <c r="W9" s="3"/>
      <c r="X9" s="3"/>
    </row>
    <row r="10" spans="1:25" ht="14.25">
      <c r="C10" s="4"/>
      <c r="H10" s="8" t="s">
        <v>26</v>
      </c>
      <c r="I10" s="405" t="e">
        <f>初期入力!#REF!</f>
        <v>#REF!</v>
      </c>
      <c r="J10" s="405"/>
      <c r="K10" s="405"/>
      <c r="L10" s="27"/>
      <c r="M10" s="4"/>
      <c r="R10" s="8" t="s">
        <v>26</v>
      </c>
      <c r="S10" s="405" t="e">
        <f>初期入力!#REF!</f>
        <v>#REF!</v>
      </c>
      <c r="T10" s="405"/>
      <c r="U10" s="405"/>
      <c r="W10" s="67" t="s">
        <v>14</v>
      </c>
      <c r="X10" s="2" t="s">
        <v>33</v>
      </c>
    </row>
    <row r="11" spans="1:25">
      <c r="C11" s="4"/>
      <c r="M11" s="4"/>
      <c r="W11" s="68" t="s">
        <v>13</v>
      </c>
      <c r="X11" s="2" t="s">
        <v>42</v>
      </c>
    </row>
    <row r="12" spans="1:25"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5">
      <c r="C13" s="398"/>
      <c r="D13" s="398"/>
      <c r="E13" s="400"/>
      <c r="F13" s="401"/>
      <c r="G13" s="401"/>
      <c r="H13" s="401"/>
      <c r="I13" s="401"/>
      <c r="J13" s="401"/>
      <c r="K13" s="401"/>
      <c r="L13" s="32"/>
      <c r="M13" s="398"/>
      <c r="N13" s="398"/>
      <c r="O13" s="400"/>
      <c r="P13" s="401"/>
      <c r="Q13" s="401"/>
      <c r="R13" s="401"/>
      <c r="S13" s="401"/>
      <c r="T13" s="401"/>
      <c r="U13" s="401"/>
    </row>
    <row r="14" spans="1:25">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5">
      <c r="C15" s="399"/>
      <c r="D15" s="399"/>
      <c r="E15" s="400"/>
      <c r="F15" s="401"/>
      <c r="G15" s="401"/>
      <c r="H15" s="401"/>
      <c r="I15" s="401"/>
      <c r="J15" s="401"/>
      <c r="K15" s="401"/>
      <c r="L15" s="32"/>
      <c r="M15" s="399"/>
      <c r="N15" s="399"/>
      <c r="O15" s="400"/>
      <c r="P15" s="401"/>
      <c r="Q15" s="401"/>
      <c r="R15" s="401"/>
      <c r="S15" s="401"/>
      <c r="T15" s="401"/>
      <c r="U15" s="401"/>
    </row>
    <row r="16" spans="1:25" ht="46.5" customHeight="1">
      <c r="A16">
        <v>92</v>
      </c>
      <c r="C16" s="11">
        <f ca="1">VLOOKUP(ｶﾚﾝﾀﾞｰ!$QT$1,ｶﾚﾝﾀﾞｰ!$QS$5:$AGJ$45,4,FALSE)</f>
        <v>46113</v>
      </c>
      <c r="D16" s="12" t="str">
        <f ca="1">IF(C16="","",TEXT(C16,"AAA"))</f>
        <v>水</v>
      </c>
      <c r="E16" s="42"/>
      <c r="F16" s="23"/>
      <c r="G16" s="12"/>
      <c r="H16" s="406"/>
      <c r="I16" s="407"/>
      <c r="J16" s="14"/>
      <c r="K16" s="12"/>
      <c r="L16" s="32"/>
      <c r="M16" s="11">
        <f ca="1">C16</f>
        <v>46113</v>
      </c>
      <c r="N16" s="12" t="str">
        <f ca="1">D16</f>
        <v>水</v>
      </c>
      <c r="O16" s="41">
        <f>E16</f>
        <v>0</v>
      </c>
      <c r="P16" s="14">
        <f>F16</f>
        <v>0</v>
      </c>
      <c r="Q16" s="24"/>
      <c r="R16" s="395"/>
      <c r="S16" s="396"/>
      <c r="T16" s="23"/>
      <c r="U16" s="24"/>
      <c r="Y16">
        <v>94</v>
      </c>
    </row>
    <row r="17" spans="1:25" ht="46.5" customHeight="1">
      <c r="A17">
        <v>93</v>
      </c>
      <c r="C17" s="11">
        <f ca="1">1+C16</f>
        <v>46114</v>
      </c>
      <c r="D17" s="12" t="str">
        <f t="shared" ref="D17:D25" ca="1" si="0">IF(C17="","",TEXT(C17,"AAA"))</f>
        <v>木</v>
      </c>
      <c r="E17" s="42"/>
      <c r="F17" s="23"/>
      <c r="G17" s="12"/>
      <c r="H17" s="406"/>
      <c r="I17" s="407"/>
      <c r="J17" s="14"/>
      <c r="K17" s="12"/>
      <c r="L17" s="32"/>
      <c r="M17" s="11">
        <f t="shared" ref="M17:P26" ca="1" si="1">C17</f>
        <v>46114</v>
      </c>
      <c r="N17" s="12" t="str">
        <f t="shared" ca="1" si="1"/>
        <v>木</v>
      </c>
      <c r="O17" s="41">
        <f t="shared" si="1"/>
        <v>0</v>
      </c>
      <c r="P17" s="14">
        <f t="shared" si="1"/>
        <v>0</v>
      </c>
      <c r="Q17" s="24"/>
      <c r="R17" s="395"/>
      <c r="S17" s="396"/>
      <c r="T17" s="23"/>
      <c r="U17" s="24"/>
      <c r="Y17">
        <f>1+Y16</f>
        <v>95</v>
      </c>
    </row>
    <row r="18" spans="1:25" ht="46.5" customHeight="1">
      <c r="A18">
        <v>94</v>
      </c>
      <c r="C18" s="11">
        <f t="shared" ref="C18:C24" ca="1" si="2">1+C17</f>
        <v>46115</v>
      </c>
      <c r="D18" s="12" t="str">
        <f t="shared" ca="1" si="0"/>
        <v>金</v>
      </c>
      <c r="E18" s="42"/>
      <c r="F18" s="23"/>
      <c r="G18" s="10"/>
      <c r="H18" s="406"/>
      <c r="I18" s="407"/>
      <c r="J18" s="14"/>
      <c r="K18" s="12"/>
      <c r="L18" s="32"/>
      <c r="M18" s="11">
        <f t="shared" ca="1" si="1"/>
        <v>46115</v>
      </c>
      <c r="N18" s="12" t="str">
        <f t="shared" ca="1" si="1"/>
        <v>金</v>
      </c>
      <c r="O18" s="41">
        <f t="shared" si="1"/>
        <v>0</v>
      </c>
      <c r="P18" s="14">
        <f t="shared" si="1"/>
        <v>0</v>
      </c>
      <c r="Q18" s="24"/>
      <c r="R18" s="395"/>
      <c r="S18" s="396"/>
      <c r="T18" s="23"/>
      <c r="U18" s="24"/>
      <c r="Y18">
        <f t="shared" ref="Y18:Y26" si="3">1+Y17</f>
        <v>96</v>
      </c>
    </row>
    <row r="19" spans="1:25" ht="46.5" customHeight="1">
      <c r="A19">
        <v>95</v>
      </c>
      <c r="C19" s="11">
        <f t="shared" ca="1" si="2"/>
        <v>46116</v>
      </c>
      <c r="D19" s="12" t="str">
        <f t="shared" ca="1" si="0"/>
        <v>土</v>
      </c>
      <c r="E19" s="42"/>
      <c r="F19" s="23"/>
      <c r="G19" s="10"/>
      <c r="H19" s="406"/>
      <c r="I19" s="407"/>
      <c r="J19" s="14"/>
      <c r="K19" s="12"/>
      <c r="L19" s="32"/>
      <c r="M19" s="11">
        <f t="shared" ca="1" si="1"/>
        <v>46116</v>
      </c>
      <c r="N19" s="12" t="str">
        <f t="shared" ca="1" si="1"/>
        <v>土</v>
      </c>
      <c r="O19" s="41">
        <f t="shared" si="1"/>
        <v>0</v>
      </c>
      <c r="P19" s="14">
        <f t="shared" si="1"/>
        <v>0</v>
      </c>
      <c r="Q19" s="24"/>
      <c r="R19" s="395"/>
      <c r="S19" s="396"/>
      <c r="T19" s="23"/>
      <c r="U19" s="24"/>
      <c r="Y19">
        <f t="shared" si="3"/>
        <v>97</v>
      </c>
    </row>
    <row r="20" spans="1:25" ht="46.5" customHeight="1">
      <c r="A20">
        <v>96</v>
      </c>
      <c r="C20" s="11">
        <f t="shared" ca="1" si="2"/>
        <v>46117</v>
      </c>
      <c r="D20" s="12" t="str">
        <f t="shared" ca="1" si="0"/>
        <v>日</v>
      </c>
      <c r="E20" s="42"/>
      <c r="F20" s="23"/>
      <c r="G20" s="12"/>
      <c r="H20" s="406"/>
      <c r="I20" s="407"/>
      <c r="J20" s="14"/>
      <c r="K20" s="12"/>
      <c r="L20" s="32"/>
      <c r="M20" s="11">
        <f t="shared" ca="1" si="1"/>
        <v>46117</v>
      </c>
      <c r="N20" s="12" t="str">
        <f t="shared" ca="1" si="1"/>
        <v>日</v>
      </c>
      <c r="O20" s="41">
        <f t="shared" si="1"/>
        <v>0</v>
      </c>
      <c r="P20" s="14">
        <f t="shared" si="1"/>
        <v>0</v>
      </c>
      <c r="Q20" s="24"/>
      <c r="R20" s="395"/>
      <c r="S20" s="396"/>
      <c r="T20" s="23"/>
      <c r="U20" s="24"/>
      <c r="Y20">
        <f t="shared" si="3"/>
        <v>98</v>
      </c>
    </row>
    <row r="21" spans="1:25" ht="46.5" customHeight="1">
      <c r="A21">
        <v>97</v>
      </c>
      <c r="C21" s="11">
        <f t="shared" ca="1" si="2"/>
        <v>46118</v>
      </c>
      <c r="D21" s="12" t="str">
        <f t="shared" ca="1" si="0"/>
        <v>月</v>
      </c>
      <c r="E21" s="42"/>
      <c r="F21" s="23"/>
      <c r="G21" s="12"/>
      <c r="H21" s="406"/>
      <c r="I21" s="407"/>
      <c r="J21" s="14"/>
      <c r="K21" s="12"/>
      <c r="L21" s="32"/>
      <c r="M21" s="11">
        <f t="shared" ca="1" si="1"/>
        <v>46118</v>
      </c>
      <c r="N21" s="12" t="str">
        <f t="shared" ca="1" si="1"/>
        <v>月</v>
      </c>
      <c r="O21" s="41">
        <f t="shared" si="1"/>
        <v>0</v>
      </c>
      <c r="P21" s="14">
        <f t="shared" si="1"/>
        <v>0</v>
      </c>
      <c r="Q21" s="24"/>
      <c r="R21" s="395"/>
      <c r="S21" s="396"/>
      <c r="T21" s="23"/>
      <c r="U21" s="24"/>
      <c r="Y21">
        <f t="shared" si="3"/>
        <v>99</v>
      </c>
    </row>
    <row r="22" spans="1:25" ht="46.5" customHeight="1">
      <c r="A22">
        <v>98</v>
      </c>
      <c r="C22" s="11">
        <f t="shared" ca="1" si="2"/>
        <v>46119</v>
      </c>
      <c r="D22" s="12" t="str">
        <f t="shared" ca="1" si="0"/>
        <v>火</v>
      </c>
      <c r="E22" s="42"/>
      <c r="F22" s="23"/>
      <c r="G22" s="12"/>
      <c r="H22" s="406"/>
      <c r="I22" s="407"/>
      <c r="J22" s="14"/>
      <c r="K22" s="12"/>
      <c r="L22" s="32"/>
      <c r="M22" s="11">
        <f t="shared" ca="1" si="1"/>
        <v>46119</v>
      </c>
      <c r="N22" s="12" t="str">
        <f t="shared" ca="1" si="1"/>
        <v>火</v>
      </c>
      <c r="O22" s="41">
        <f t="shared" si="1"/>
        <v>0</v>
      </c>
      <c r="P22" s="14">
        <f t="shared" si="1"/>
        <v>0</v>
      </c>
      <c r="Q22" s="24"/>
      <c r="R22" s="395"/>
      <c r="S22" s="396"/>
      <c r="T22" s="23"/>
      <c r="U22" s="24"/>
      <c r="Y22">
        <f t="shared" si="3"/>
        <v>100</v>
      </c>
    </row>
    <row r="23" spans="1:25" ht="46.5" customHeight="1">
      <c r="A23">
        <v>99</v>
      </c>
      <c r="C23" s="11">
        <f t="shared" ca="1" si="2"/>
        <v>46120</v>
      </c>
      <c r="D23" s="12" t="str">
        <f t="shared" ca="1" si="0"/>
        <v>水</v>
      </c>
      <c r="E23" s="42"/>
      <c r="F23" s="23"/>
      <c r="G23" s="12"/>
      <c r="H23" s="406"/>
      <c r="I23" s="407"/>
      <c r="J23" s="14"/>
      <c r="K23" s="12"/>
      <c r="L23" s="32"/>
      <c r="M23" s="11">
        <f t="shared" ca="1" si="1"/>
        <v>46120</v>
      </c>
      <c r="N23" s="12" t="str">
        <f t="shared" ca="1" si="1"/>
        <v>水</v>
      </c>
      <c r="O23" s="41">
        <f t="shared" si="1"/>
        <v>0</v>
      </c>
      <c r="P23" s="14">
        <f t="shared" si="1"/>
        <v>0</v>
      </c>
      <c r="Q23" s="24"/>
      <c r="R23" s="395"/>
      <c r="S23" s="396"/>
      <c r="T23" s="23"/>
      <c r="U23" s="24"/>
      <c r="Y23">
        <f t="shared" si="3"/>
        <v>101</v>
      </c>
    </row>
    <row r="24" spans="1:25" ht="46.5" customHeight="1">
      <c r="A24">
        <v>100</v>
      </c>
      <c r="C24" s="11">
        <f t="shared" ca="1" si="2"/>
        <v>46121</v>
      </c>
      <c r="D24" s="12" t="str">
        <f t="shared" ca="1" si="0"/>
        <v>木</v>
      </c>
      <c r="E24" s="42"/>
      <c r="F24" s="23"/>
      <c r="G24" s="12"/>
      <c r="H24" s="406"/>
      <c r="I24" s="407"/>
      <c r="J24" s="14"/>
      <c r="K24" s="12"/>
      <c r="L24" s="32"/>
      <c r="M24" s="11">
        <f t="shared" ca="1" si="1"/>
        <v>46121</v>
      </c>
      <c r="N24" s="12" t="str">
        <f t="shared" ca="1" si="1"/>
        <v>木</v>
      </c>
      <c r="O24" s="41">
        <f t="shared" si="1"/>
        <v>0</v>
      </c>
      <c r="P24" s="14">
        <f t="shared" si="1"/>
        <v>0</v>
      </c>
      <c r="Q24" s="24"/>
      <c r="R24" s="395"/>
      <c r="S24" s="396"/>
      <c r="T24" s="23"/>
      <c r="U24" s="24"/>
      <c r="Y24">
        <f t="shared" si="3"/>
        <v>102</v>
      </c>
    </row>
    <row r="25" spans="1:25" ht="46.5" customHeight="1">
      <c r="A25">
        <v>101</v>
      </c>
      <c r="C25" s="11">
        <f ca="1">1+C24</f>
        <v>46122</v>
      </c>
      <c r="D25" s="12" t="str">
        <f t="shared" ca="1" si="0"/>
        <v>金</v>
      </c>
      <c r="E25" s="42"/>
      <c r="F25" s="23"/>
      <c r="G25" s="12"/>
      <c r="H25" s="406"/>
      <c r="I25" s="407"/>
      <c r="J25" s="14"/>
      <c r="K25" s="12"/>
      <c r="L25" s="32"/>
      <c r="M25" s="11">
        <f t="shared" ca="1" si="1"/>
        <v>46122</v>
      </c>
      <c r="N25" s="12" t="str">
        <f t="shared" ca="1" si="1"/>
        <v>金</v>
      </c>
      <c r="O25" s="41">
        <f t="shared" si="1"/>
        <v>0</v>
      </c>
      <c r="P25" s="14">
        <f t="shared" si="1"/>
        <v>0</v>
      </c>
      <c r="Q25" s="24"/>
      <c r="R25" s="395"/>
      <c r="S25" s="396"/>
      <c r="T25" s="23"/>
      <c r="U25" s="24"/>
      <c r="Y25">
        <f t="shared" si="3"/>
        <v>103</v>
      </c>
    </row>
    <row r="26" spans="1:25"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c r="Y26">
        <f t="shared" si="3"/>
        <v>104</v>
      </c>
    </row>
    <row r="27" spans="1:25" ht="25.5" customHeight="1">
      <c r="C27" s="69" t="s">
        <v>53</v>
      </c>
      <c r="D27" s="69"/>
      <c r="E27" s="69"/>
      <c r="F27" s="69"/>
      <c r="G27" s="69"/>
      <c r="H27" s="69"/>
      <c r="I27" s="69"/>
      <c r="J27" s="69"/>
      <c r="K27" s="69"/>
      <c r="L27" s="69"/>
      <c r="M27" s="69" t="s">
        <v>53</v>
      </c>
      <c r="N27" s="69"/>
      <c r="O27" s="69"/>
      <c r="P27" s="69"/>
      <c r="Q27" s="69"/>
      <c r="R27" s="69"/>
      <c r="S27" s="69"/>
      <c r="T27" s="69"/>
      <c r="U27" s="69"/>
    </row>
    <row r="28" spans="1:25">
      <c r="C28" s="13"/>
      <c r="M28" s="13"/>
    </row>
    <row r="29" spans="1:25" ht="14.25">
      <c r="C29" s="8" t="s">
        <v>23</v>
      </c>
      <c r="M29" s="8" t="s">
        <v>23</v>
      </c>
    </row>
    <row r="30" spans="1:25" ht="22.5" customHeight="1">
      <c r="C30" s="30"/>
      <c r="D30" s="28"/>
      <c r="E30" s="28"/>
      <c r="F30" s="28"/>
      <c r="G30" s="28"/>
      <c r="H30" s="28"/>
      <c r="I30" s="28"/>
      <c r="J30" s="28"/>
      <c r="K30" s="28"/>
      <c r="L30" s="33"/>
      <c r="M30" s="30"/>
      <c r="N30" s="28"/>
      <c r="O30" s="28"/>
      <c r="P30" s="28"/>
      <c r="Q30" s="28"/>
      <c r="R30" s="28"/>
      <c r="S30" s="28"/>
      <c r="T30" s="28"/>
      <c r="U30" s="28"/>
    </row>
    <row r="31" spans="1:25" ht="22.5" customHeight="1">
      <c r="C31" s="31"/>
      <c r="D31" s="29"/>
      <c r="E31" s="29"/>
      <c r="F31" s="29"/>
      <c r="G31" s="29"/>
      <c r="H31" s="29"/>
      <c r="I31" s="29"/>
      <c r="J31" s="29"/>
      <c r="K31" s="29"/>
      <c r="L31" s="33"/>
      <c r="M31" s="31"/>
      <c r="N31" s="29"/>
      <c r="O31" s="29"/>
      <c r="P31" s="29"/>
      <c r="Q31" s="29"/>
      <c r="R31" s="29"/>
      <c r="S31" s="29"/>
      <c r="T31" s="29"/>
      <c r="U31" s="29"/>
    </row>
    <row r="32" spans="1:25" ht="22.5" customHeight="1">
      <c r="C32" s="31"/>
      <c r="D32" s="29"/>
      <c r="E32" s="29"/>
      <c r="F32" s="29"/>
      <c r="G32" s="29"/>
      <c r="H32" s="29"/>
      <c r="I32" s="29"/>
      <c r="J32" s="29"/>
      <c r="K32" s="29"/>
      <c r="L32" s="33"/>
      <c r="M32" s="31"/>
      <c r="N32" s="29"/>
      <c r="O32" s="29"/>
      <c r="P32" s="29"/>
      <c r="Q32" s="29"/>
      <c r="R32" s="29"/>
      <c r="S32" s="29"/>
      <c r="T32" s="29"/>
      <c r="U32" s="29"/>
    </row>
    <row r="33" spans="1:25" ht="22.5" customHeight="1">
      <c r="C33" s="31"/>
      <c r="D33" s="29"/>
      <c r="E33" s="29"/>
      <c r="F33" s="29"/>
      <c r="G33" s="29"/>
      <c r="H33" s="29"/>
      <c r="I33" s="29"/>
      <c r="J33" s="29"/>
      <c r="K33" s="29"/>
      <c r="L33" s="33"/>
      <c r="M33" s="31"/>
      <c r="N33" s="29"/>
      <c r="O33" s="29"/>
      <c r="P33" s="29"/>
      <c r="Q33" s="29"/>
      <c r="R33" s="29"/>
      <c r="S33" s="29"/>
      <c r="T33" s="29"/>
      <c r="U33" s="29"/>
    </row>
    <row r="34" spans="1:25" ht="11.25" customHeight="1">
      <c r="C34" s="34"/>
      <c r="D34" s="33"/>
      <c r="E34" s="33"/>
      <c r="F34" s="33"/>
      <c r="G34" s="33"/>
      <c r="H34" s="33"/>
      <c r="I34" s="33"/>
      <c r="J34" s="33"/>
      <c r="K34" s="33"/>
      <c r="L34" s="33"/>
      <c r="M34" s="34"/>
      <c r="N34" s="33"/>
      <c r="O34" s="33"/>
      <c r="P34" s="33"/>
      <c r="Q34" s="33"/>
      <c r="R34" s="33"/>
      <c r="S34" s="33"/>
      <c r="T34" s="33"/>
      <c r="U34" s="33"/>
    </row>
    <row r="35" spans="1:25" ht="11.25" customHeight="1">
      <c r="C35" s="34"/>
      <c r="D35" s="33"/>
      <c r="E35" s="33"/>
      <c r="F35" s="33"/>
      <c r="G35" s="33"/>
      <c r="H35" s="33"/>
      <c r="I35" s="33"/>
      <c r="J35" s="33"/>
      <c r="K35" s="33"/>
      <c r="L35" s="33"/>
      <c r="M35" s="34"/>
      <c r="N35" s="33"/>
      <c r="O35" s="33"/>
      <c r="P35" s="33"/>
      <c r="Q35" s="33"/>
      <c r="R35" s="33"/>
      <c r="S35" s="33"/>
      <c r="T35" s="33"/>
      <c r="U35" s="33"/>
    </row>
    <row r="36" spans="1:25" ht="46.5" customHeight="1">
      <c r="A36">
        <v>102</v>
      </c>
      <c r="C36" s="11">
        <f ca="1">1+C25</f>
        <v>46123</v>
      </c>
      <c r="D36" s="12" t="str">
        <f ca="1">IF(C36="","",TEXT(C36,"AAA"))</f>
        <v>土</v>
      </c>
      <c r="E36" s="42"/>
      <c r="F36" s="23"/>
      <c r="G36" s="12"/>
      <c r="H36" s="406"/>
      <c r="I36" s="407"/>
      <c r="J36" s="14"/>
      <c r="K36" s="12"/>
      <c r="L36" s="32"/>
      <c r="M36" s="11">
        <f t="shared" ref="M36:O46" ca="1" si="4">C36</f>
        <v>46123</v>
      </c>
      <c r="N36" s="12" t="str">
        <f t="shared" ca="1" si="4"/>
        <v>土</v>
      </c>
      <c r="O36" s="41">
        <f>E36</f>
        <v>0</v>
      </c>
      <c r="P36" s="14">
        <f t="shared" ref="P36:P46" si="5">F36</f>
        <v>0</v>
      </c>
      <c r="Q36" s="24"/>
      <c r="R36" s="395"/>
      <c r="S36" s="396"/>
      <c r="T36" s="23"/>
      <c r="U36" s="24"/>
      <c r="Y36">
        <v>104</v>
      </c>
    </row>
    <row r="37" spans="1:25" ht="46.5" customHeight="1">
      <c r="A37">
        <v>103</v>
      </c>
      <c r="C37" s="11">
        <f ca="1">1+C36</f>
        <v>46124</v>
      </c>
      <c r="D37" s="12" t="str">
        <f t="shared" ref="D37:D45" ca="1" si="6">IF(C37="","",TEXT(C37,"AAA"))</f>
        <v>日</v>
      </c>
      <c r="E37" s="42"/>
      <c r="F37" s="23"/>
      <c r="G37" s="12"/>
      <c r="H37" s="406"/>
      <c r="I37" s="407"/>
      <c r="J37" s="14"/>
      <c r="K37" s="12"/>
      <c r="L37" s="32"/>
      <c r="M37" s="11">
        <f t="shared" ca="1" si="4"/>
        <v>46124</v>
      </c>
      <c r="N37" s="12" t="str">
        <f t="shared" ca="1" si="4"/>
        <v>日</v>
      </c>
      <c r="O37" s="41">
        <f t="shared" si="4"/>
        <v>0</v>
      </c>
      <c r="P37" s="14">
        <f t="shared" si="5"/>
        <v>0</v>
      </c>
      <c r="Q37" s="24"/>
      <c r="R37" s="395"/>
      <c r="S37" s="396"/>
      <c r="T37" s="23"/>
      <c r="U37" s="24"/>
      <c r="Y37">
        <f t="shared" ref="Y37:Y46" si="7">1+Y36</f>
        <v>105</v>
      </c>
    </row>
    <row r="38" spans="1:25" ht="46.5" customHeight="1">
      <c r="A38">
        <v>104</v>
      </c>
      <c r="C38" s="11">
        <f t="shared" ref="C38:C45" ca="1" si="8">1+C37</f>
        <v>46125</v>
      </c>
      <c r="D38" s="12" t="str">
        <f t="shared" ca="1" si="6"/>
        <v>月</v>
      </c>
      <c r="E38" s="42"/>
      <c r="F38" s="23"/>
      <c r="G38" s="10"/>
      <c r="H38" s="406"/>
      <c r="I38" s="407"/>
      <c r="J38" s="14"/>
      <c r="K38" s="12"/>
      <c r="L38" s="32"/>
      <c r="M38" s="11">
        <f t="shared" ca="1" si="4"/>
        <v>46125</v>
      </c>
      <c r="N38" s="12" t="str">
        <f t="shared" ca="1" si="4"/>
        <v>月</v>
      </c>
      <c r="O38" s="41">
        <f t="shared" si="4"/>
        <v>0</v>
      </c>
      <c r="P38" s="14">
        <f t="shared" si="5"/>
        <v>0</v>
      </c>
      <c r="Q38" s="24"/>
      <c r="R38" s="395"/>
      <c r="S38" s="396"/>
      <c r="T38" s="23"/>
      <c r="U38" s="24"/>
      <c r="Y38">
        <f t="shared" si="7"/>
        <v>106</v>
      </c>
    </row>
    <row r="39" spans="1:25" ht="46.5" customHeight="1">
      <c r="A39">
        <v>105</v>
      </c>
      <c r="C39" s="11">
        <f t="shared" ca="1" si="8"/>
        <v>46126</v>
      </c>
      <c r="D39" s="12" t="str">
        <f t="shared" ca="1" si="6"/>
        <v>火</v>
      </c>
      <c r="E39" s="42"/>
      <c r="F39" s="23"/>
      <c r="G39" s="10"/>
      <c r="H39" s="406"/>
      <c r="I39" s="407"/>
      <c r="J39" s="14"/>
      <c r="K39" s="12"/>
      <c r="L39" s="32"/>
      <c r="M39" s="11">
        <f t="shared" ca="1" si="4"/>
        <v>46126</v>
      </c>
      <c r="N39" s="12" t="str">
        <f t="shared" ca="1" si="4"/>
        <v>火</v>
      </c>
      <c r="O39" s="41">
        <f t="shared" si="4"/>
        <v>0</v>
      </c>
      <c r="P39" s="14">
        <f t="shared" si="5"/>
        <v>0</v>
      </c>
      <c r="Q39" s="24"/>
      <c r="R39" s="395"/>
      <c r="S39" s="396"/>
      <c r="T39" s="23"/>
      <c r="U39" s="24"/>
      <c r="Y39">
        <f t="shared" si="7"/>
        <v>107</v>
      </c>
    </row>
    <row r="40" spans="1:25" ht="46.5" customHeight="1">
      <c r="A40">
        <v>106</v>
      </c>
      <c r="C40" s="11">
        <f t="shared" ca="1" si="8"/>
        <v>46127</v>
      </c>
      <c r="D40" s="12" t="str">
        <f t="shared" ca="1" si="6"/>
        <v>水</v>
      </c>
      <c r="E40" s="42"/>
      <c r="F40" s="23"/>
      <c r="G40" s="12"/>
      <c r="H40" s="406"/>
      <c r="I40" s="407"/>
      <c r="J40" s="14"/>
      <c r="K40" s="12"/>
      <c r="L40" s="32"/>
      <c r="M40" s="11">
        <f t="shared" ca="1" si="4"/>
        <v>46127</v>
      </c>
      <c r="N40" s="12" t="str">
        <f t="shared" ca="1" si="4"/>
        <v>水</v>
      </c>
      <c r="O40" s="41">
        <f t="shared" si="4"/>
        <v>0</v>
      </c>
      <c r="P40" s="14">
        <f t="shared" si="5"/>
        <v>0</v>
      </c>
      <c r="Q40" s="24"/>
      <c r="R40" s="395"/>
      <c r="S40" s="396"/>
      <c r="T40" s="23"/>
      <c r="U40" s="24"/>
      <c r="Y40">
        <f t="shared" si="7"/>
        <v>108</v>
      </c>
    </row>
    <row r="41" spans="1:25" ht="46.5" customHeight="1">
      <c r="A41">
        <v>107</v>
      </c>
      <c r="C41" s="11">
        <f t="shared" ca="1" si="8"/>
        <v>46128</v>
      </c>
      <c r="D41" s="12" t="str">
        <f t="shared" ca="1" si="6"/>
        <v>木</v>
      </c>
      <c r="E41" s="42"/>
      <c r="F41" s="23"/>
      <c r="G41" s="12"/>
      <c r="H41" s="406"/>
      <c r="I41" s="407"/>
      <c r="J41" s="14"/>
      <c r="K41" s="12"/>
      <c r="L41" s="32"/>
      <c r="M41" s="11">
        <f t="shared" ca="1" si="4"/>
        <v>46128</v>
      </c>
      <c r="N41" s="12" t="str">
        <f t="shared" ca="1" si="4"/>
        <v>木</v>
      </c>
      <c r="O41" s="41">
        <f t="shared" si="4"/>
        <v>0</v>
      </c>
      <c r="P41" s="14">
        <f t="shared" si="5"/>
        <v>0</v>
      </c>
      <c r="Q41" s="24"/>
      <c r="R41" s="395"/>
      <c r="S41" s="396"/>
      <c r="T41" s="23"/>
      <c r="U41" s="24"/>
      <c r="Y41">
        <f t="shared" si="7"/>
        <v>109</v>
      </c>
    </row>
    <row r="42" spans="1:25" ht="46.5" customHeight="1">
      <c r="A42">
        <v>108</v>
      </c>
      <c r="C42" s="11">
        <f t="shared" ca="1" si="8"/>
        <v>46129</v>
      </c>
      <c r="D42" s="12" t="str">
        <f t="shared" ca="1" si="6"/>
        <v>金</v>
      </c>
      <c r="E42" s="42"/>
      <c r="F42" s="23"/>
      <c r="G42" s="12"/>
      <c r="H42" s="406"/>
      <c r="I42" s="407"/>
      <c r="J42" s="14"/>
      <c r="K42" s="12"/>
      <c r="L42" s="32"/>
      <c r="M42" s="11">
        <f t="shared" ca="1" si="4"/>
        <v>46129</v>
      </c>
      <c r="N42" s="12" t="str">
        <f t="shared" ca="1" si="4"/>
        <v>金</v>
      </c>
      <c r="O42" s="41">
        <f t="shared" si="4"/>
        <v>0</v>
      </c>
      <c r="P42" s="14">
        <f t="shared" si="5"/>
        <v>0</v>
      </c>
      <c r="Q42" s="24"/>
      <c r="R42" s="395"/>
      <c r="S42" s="396"/>
      <c r="T42" s="23"/>
      <c r="U42" s="24"/>
      <c r="Y42">
        <f t="shared" si="7"/>
        <v>110</v>
      </c>
    </row>
    <row r="43" spans="1:25" ht="46.5" customHeight="1">
      <c r="A43">
        <v>109</v>
      </c>
      <c r="C43" s="11">
        <f t="shared" ca="1" si="8"/>
        <v>46130</v>
      </c>
      <c r="D43" s="12" t="str">
        <f t="shared" ca="1" si="6"/>
        <v>土</v>
      </c>
      <c r="E43" s="42"/>
      <c r="F43" s="23"/>
      <c r="G43" s="12"/>
      <c r="H43" s="406"/>
      <c r="I43" s="407"/>
      <c r="J43" s="14"/>
      <c r="K43" s="12"/>
      <c r="L43" s="32"/>
      <c r="M43" s="11">
        <f t="shared" ca="1" si="4"/>
        <v>46130</v>
      </c>
      <c r="N43" s="12" t="str">
        <f t="shared" ca="1" si="4"/>
        <v>土</v>
      </c>
      <c r="O43" s="41">
        <f t="shared" si="4"/>
        <v>0</v>
      </c>
      <c r="P43" s="14">
        <f t="shared" si="5"/>
        <v>0</v>
      </c>
      <c r="Q43" s="24"/>
      <c r="R43" s="395"/>
      <c r="S43" s="396"/>
      <c r="T43" s="23"/>
      <c r="U43" s="24"/>
      <c r="Y43">
        <f t="shared" si="7"/>
        <v>111</v>
      </c>
    </row>
    <row r="44" spans="1:25" ht="46.5" customHeight="1">
      <c r="A44">
        <v>110</v>
      </c>
      <c r="C44" s="11">
        <f t="shared" ca="1" si="8"/>
        <v>46131</v>
      </c>
      <c r="D44" s="12" t="str">
        <f t="shared" ca="1" si="6"/>
        <v>日</v>
      </c>
      <c r="E44" s="42"/>
      <c r="F44" s="23"/>
      <c r="G44" s="12"/>
      <c r="H44" s="406"/>
      <c r="I44" s="407"/>
      <c r="J44" s="14"/>
      <c r="K44" s="12"/>
      <c r="L44" s="32"/>
      <c r="M44" s="11">
        <f t="shared" ca="1" si="4"/>
        <v>46131</v>
      </c>
      <c r="N44" s="12" t="str">
        <f t="shared" ca="1" si="4"/>
        <v>日</v>
      </c>
      <c r="O44" s="41">
        <f t="shared" si="4"/>
        <v>0</v>
      </c>
      <c r="P44" s="14">
        <f t="shared" si="5"/>
        <v>0</v>
      </c>
      <c r="Q44" s="24"/>
      <c r="R44" s="395"/>
      <c r="S44" s="396"/>
      <c r="T44" s="23"/>
      <c r="U44" s="24"/>
      <c r="Y44">
        <f t="shared" si="7"/>
        <v>112</v>
      </c>
    </row>
    <row r="45" spans="1:25" ht="46.5" customHeight="1">
      <c r="A45">
        <v>111</v>
      </c>
      <c r="C45" s="11">
        <f t="shared" ca="1" si="8"/>
        <v>46132</v>
      </c>
      <c r="D45" s="12" t="str">
        <f t="shared" ca="1" si="6"/>
        <v>月</v>
      </c>
      <c r="E45" s="42"/>
      <c r="F45" s="23"/>
      <c r="G45" s="12"/>
      <c r="H45" s="406"/>
      <c r="I45" s="407"/>
      <c r="J45" s="14"/>
      <c r="K45" s="12"/>
      <c r="L45" s="32"/>
      <c r="M45" s="11">
        <f t="shared" ca="1" si="4"/>
        <v>46132</v>
      </c>
      <c r="N45" s="12" t="str">
        <f t="shared" ca="1" si="4"/>
        <v>月</v>
      </c>
      <c r="O45" s="41">
        <f t="shared" si="4"/>
        <v>0</v>
      </c>
      <c r="P45" s="14">
        <f t="shared" si="5"/>
        <v>0</v>
      </c>
      <c r="Q45" s="24"/>
      <c r="R45" s="395"/>
      <c r="S45" s="396"/>
      <c r="T45" s="23"/>
      <c r="U45" s="24"/>
      <c r="Y45">
        <f t="shared" si="7"/>
        <v>113</v>
      </c>
    </row>
    <row r="46" spans="1:25" ht="46.5" customHeight="1">
      <c r="C46" s="10"/>
      <c r="D46" s="12"/>
      <c r="E46" s="42"/>
      <c r="F46" s="23"/>
      <c r="G46" s="12"/>
      <c r="H46" s="406"/>
      <c r="I46" s="407"/>
      <c r="J46" s="14"/>
      <c r="K46" s="12"/>
      <c r="L46" s="32"/>
      <c r="M46" s="11">
        <f t="shared" si="4"/>
        <v>0</v>
      </c>
      <c r="N46" s="12">
        <f t="shared" si="4"/>
        <v>0</v>
      </c>
      <c r="O46" s="41">
        <f t="shared" si="4"/>
        <v>0</v>
      </c>
      <c r="P46" s="14">
        <f t="shared" si="5"/>
        <v>0</v>
      </c>
      <c r="Q46" s="24"/>
      <c r="R46" s="395"/>
      <c r="S46" s="396"/>
      <c r="T46" s="23"/>
      <c r="U46" s="24"/>
      <c r="Y46">
        <f t="shared" si="7"/>
        <v>114</v>
      </c>
    </row>
    <row r="47" spans="1:25" ht="25.5" customHeight="1">
      <c r="C47" s="69" t="s">
        <v>53</v>
      </c>
      <c r="D47" s="69"/>
      <c r="E47" s="69"/>
      <c r="F47" s="69"/>
      <c r="G47" s="69"/>
      <c r="H47" s="69"/>
      <c r="I47" s="69"/>
      <c r="J47" s="69"/>
      <c r="K47" s="69"/>
      <c r="L47" s="69"/>
      <c r="M47" s="69" t="s">
        <v>53</v>
      </c>
      <c r="N47" s="69"/>
      <c r="O47" s="69"/>
      <c r="P47" s="69"/>
      <c r="Q47" s="69"/>
      <c r="R47" s="69"/>
      <c r="S47" s="69"/>
      <c r="T47" s="69"/>
      <c r="U47" s="69"/>
    </row>
    <row r="48" spans="1:25">
      <c r="C48" s="13"/>
      <c r="M48" s="13"/>
    </row>
    <row r="49" spans="1:25" ht="14.25">
      <c r="C49" s="8" t="s">
        <v>23</v>
      </c>
      <c r="M49" s="8" t="s">
        <v>23</v>
      </c>
    </row>
    <row r="50" spans="1:25" ht="22.5" customHeight="1">
      <c r="C50" s="30"/>
      <c r="D50" s="28"/>
      <c r="E50" s="28"/>
      <c r="F50" s="28"/>
      <c r="G50" s="28"/>
      <c r="H50" s="28"/>
      <c r="I50" s="28"/>
      <c r="J50" s="28"/>
      <c r="K50" s="28"/>
      <c r="L50" s="33"/>
      <c r="M50" s="30"/>
      <c r="N50" s="28"/>
      <c r="O50" s="28"/>
      <c r="P50" s="28"/>
      <c r="Q50" s="28"/>
      <c r="R50" s="28"/>
      <c r="S50" s="28"/>
      <c r="T50" s="28"/>
      <c r="U50" s="28"/>
    </row>
    <row r="51" spans="1:25" ht="22.5" customHeight="1">
      <c r="C51" s="31"/>
      <c r="D51" s="29"/>
      <c r="E51" s="29"/>
      <c r="F51" s="29"/>
      <c r="G51" s="29"/>
      <c r="H51" s="29"/>
      <c r="I51" s="29"/>
      <c r="J51" s="29"/>
      <c r="K51" s="29"/>
      <c r="L51" s="33"/>
      <c r="M51" s="31"/>
      <c r="N51" s="29"/>
      <c r="O51" s="29"/>
      <c r="P51" s="29"/>
      <c r="Q51" s="29"/>
      <c r="R51" s="29"/>
      <c r="S51" s="29"/>
      <c r="T51" s="29"/>
      <c r="U51" s="29"/>
    </row>
    <row r="52" spans="1:25" ht="22.5" customHeight="1">
      <c r="C52" s="31"/>
      <c r="D52" s="29"/>
      <c r="E52" s="29"/>
      <c r="F52" s="29"/>
      <c r="G52" s="29"/>
      <c r="H52" s="29"/>
      <c r="I52" s="29"/>
      <c r="J52" s="29"/>
      <c r="K52" s="29"/>
      <c r="L52" s="33"/>
      <c r="M52" s="31"/>
      <c r="N52" s="29"/>
      <c r="O52" s="29"/>
      <c r="P52" s="29"/>
      <c r="Q52" s="29"/>
      <c r="R52" s="29"/>
      <c r="S52" s="29"/>
      <c r="T52" s="29"/>
      <c r="U52" s="29"/>
    </row>
    <row r="53" spans="1:25" ht="22.5" customHeight="1">
      <c r="C53" s="31"/>
      <c r="D53" s="29"/>
      <c r="E53" s="29"/>
      <c r="F53" s="29"/>
      <c r="G53" s="29"/>
      <c r="H53" s="29"/>
      <c r="I53" s="29"/>
      <c r="J53" s="29"/>
      <c r="K53" s="29"/>
      <c r="L53" s="33"/>
      <c r="M53" s="31"/>
      <c r="N53" s="29"/>
      <c r="O53" s="29"/>
      <c r="P53" s="29"/>
      <c r="Q53" s="29"/>
      <c r="R53" s="29"/>
      <c r="S53" s="29"/>
      <c r="T53" s="29"/>
      <c r="U53" s="29"/>
    </row>
    <row r="54" spans="1:25" ht="11.25" customHeight="1">
      <c r="C54" s="34"/>
      <c r="D54" s="33"/>
      <c r="E54" s="33"/>
      <c r="F54" s="33"/>
      <c r="G54" s="33"/>
      <c r="H54" s="33"/>
      <c r="I54" s="33"/>
      <c r="J54" s="33"/>
      <c r="K54" s="33"/>
      <c r="L54" s="33"/>
      <c r="M54" s="34"/>
      <c r="N54" s="33"/>
      <c r="O54" s="33"/>
      <c r="P54" s="33"/>
      <c r="Q54" s="33"/>
      <c r="R54" s="33"/>
      <c r="S54" s="33"/>
      <c r="T54" s="33"/>
      <c r="U54" s="33"/>
    </row>
    <row r="55" spans="1:25" ht="11.25" customHeight="1">
      <c r="C55" s="34"/>
      <c r="D55" s="33"/>
      <c r="E55" s="33"/>
      <c r="F55" s="33"/>
      <c r="G55" s="33"/>
      <c r="H55" s="33"/>
      <c r="I55" s="33"/>
      <c r="J55" s="33"/>
      <c r="K55" s="33"/>
      <c r="L55" s="33"/>
      <c r="M55" s="34"/>
      <c r="N55" s="33"/>
      <c r="O55" s="33"/>
      <c r="P55" s="33"/>
      <c r="Q55" s="33"/>
      <c r="R55" s="33"/>
      <c r="S55" s="33"/>
      <c r="T55" s="33"/>
      <c r="U55" s="33"/>
    </row>
    <row r="56" spans="1:25" ht="46.5" customHeight="1">
      <c r="A56">
        <v>112</v>
      </c>
      <c r="C56" s="11">
        <f ca="1">1+C45</f>
        <v>46133</v>
      </c>
      <c r="D56" s="12" t="str">
        <f t="shared" ref="D56:D66" ca="1" si="9">IF(C56="","",TEXT(C56,"AAA"))</f>
        <v>火</v>
      </c>
      <c r="E56" s="42"/>
      <c r="F56" s="23"/>
      <c r="G56" s="12"/>
      <c r="H56" s="406"/>
      <c r="I56" s="407"/>
      <c r="J56" s="14"/>
      <c r="K56" s="12"/>
      <c r="L56" s="32"/>
      <c r="M56" s="11">
        <f t="shared" ref="M56:O66" ca="1" si="10">C56</f>
        <v>46133</v>
      </c>
      <c r="N56" s="12" t="str">
        <f t="shared" ca="1" si="10"/>
        <v>火</v>
      </c>
      <c r="O56" s="41">
        <f>E56</f>
        <v>0</v>
      </c>
      <c r="P56" s="14">
        <f t="shared" ref="P56:P66" si="11">F56</f>
        <v>0</v>
      </c>
      <c r="Q56" s="24"/>
      <c r="R56" s="395"/>
      <c r="S56" s="396"/>
      <c r="T56" s="23"/>
      <c r="U56" s="24"/>
      <c r="Y56">
        <v>114</v>
      </c>
    </row>
    <row r="57" spans="1:25" ht="46.5" customHeight="1">
      <c r="A57">
        <v>113</v>
      </c>
      <c r="C57" s="11">
        <f ca="1">1+C56</f>
        <v>46134</v>
      </c>
      <c r="D57" s="12" t="str">
        <f t="shared" ca="1" si="9"/>
        <v>水</v>
      </c>
      <c r="E57" s="42"/>
      <c r="F57" s="23"/>
      <c r="G57" s="12"/>
      <c r="H57" s="406"/>
      <c r="I57" s="407"/>
      <c r="J57" s="14"/>
      <c r="K57" s="12"/>
      <c r="L57" s="32"/>
      <c r="M57" s="11">
        <f t="shared" ca="1" si="10"/>
        <v>46134</v>
      </c>
      <c r="N57" s="12" t="str">
        <f t="shared" ca="1" si="10"/>
        <v>水</v>
      </c>
      <c r="O57" s="41">
        <f t="shared" si="10"/>
        <v>0</v>
      </c>
      <c r="P57" s="14">
        <f t="shared" si="11"/>
        <v>0</v>
      </c>
      <c r="Q57" s="24"/>
      <c r="R57" s="395"/>
      <c r="S57" s="396"/>
      <c r="T57" s="23"/>
      <c r="U57" s="24"/>
      <c r="Y57">
        <f t="shared" ref="Y57:Y66" si="12">1+Y56</f>
        <v>115</v>
      </c>
    </row>
    <row r="58" spans="1:25" ht="46.5" customHeight="1">
      <c r="A58">
        <v>114</v>
      </c>
      <c r="C58" s="11">
        <f t="shared" ref="C58:C65" ca="1" si="13">1+C57</f>
        <v>46135</v>
      </c>
      <c r="D58" s="12" t="str">
        <f t="shared" ca="1" si="9"/>
        <v>木</v>
      </c>
      <c r="E58" s="42"/>
      <c r="F58" s="23"/>
      <c r="G58" s="10"/>
      <c r="H58" s="406"/>
      <c r="I58" s="407"/>
      <c r="J58" s="14"/>
      <c r="K58" s="12"/>
      <c r="L58" s="32"/>
      <c r="M58" s="11">
        <f t="shared" ca="1" si="10"/>
        <v>46135</v>
      </c>
      <c r="N58" s="12" t="str">
        <f t="shared" ca="1" si="10"/>
        <v>木</v>
      </c>
      <c r="O58" s="41">
        <f t="shared" si="10"/>
        <v>0</v>
      </c>
      <c r="P58" s="14">
        <f t="shared" si="11"/>
        <v>0</v>
      </c>
      <c r="Q58" s="24"/>
      <c r="R58" s="395"/>
      <c r="S58" s="396"/>
      <c r="T58" s="23"/>
      <c r="U58" s="24"/>
      <c r="Y58">
        <f t="shared" si="12"/>
        <v>116</v>
      </c>
    </row>
    <row r="59" spans="1:25" ht="46.5" customHeight="1">
      <c r="A59">
        <v>115</v>
      </c>
      <c r="C59" s="11">
        <f t="shared" ca="1" si="13"/>
        <v>46136</v>
      </c>
      <c r="D59" s="12" t="str">
        <f t="shared" ca="1" si="9"/>
        <v>金</v>
      </c>
      <c r="E59" s="42"/>
      <c r="F59" s="23"/>
      <c r="G59" s="10"/>
      <c r="H59" s="406"/>
      <c r="I59" s="407"/>
      <c r="J59" s="14"/>
      <c r="K59" s="12"/>
      <c r="L59" s="32"/>
      <c r="M59" s="11">
        <f t="shared" ca="1" si="10"/>
        <v>46136</v>
      </c>
      <c r="N59" s="12" t="str">
        <f t="shared" ca="1" si="10"/>
        <v>金</v>
      </c>
      <c r="O59" s="41">
        <f t="shared" si="10"/>
        <v>0</v>
      </c>
      <c r="P59" s="14">
        <f t="shared" si="11"/>
        <v>0</v>
      </c>
      <c r="Q59" s="24"/>
      <c r="R59" s="395"/>
      <c r="S59" s="396"/>
      <c r="T59" s="23"/>
      <c r="U59" s="24"/>
      <c r="Y59">
        <f t="shared" si="12"/>
        <v>117</v>
      </c>
    </row>
    <row r="60" spans="1:25" ht="46.5" customHeight="1">
      <c r="A60">
        <v>116</v>
      </c>
      <c r="C60" s="11">
        <f t="shared" ca="1" si="13"/>
        <v>46137</v>
      </c>
      <c r="D60" s="12" t="str">
        <f t="shared" ca="1" si="9"/>
        <v>土</v>
      </c>
      <c r="E60" s="42"/>
      <c r="F60" s="23"/>
      <c r="G60" s="12"/>
      <c r="H60" s="406"/>
      <c r="I60" s="407"/>
      <c r="J60" s="14"/>
      <c r="K60" s="12"/>
      <c r="L60" s="32"/>
      <c r="M60" s="11">
        <f t="shared" ca="1" si="10"/>
        <v>46137</v>
      </c>
      <c r="N60" s="12" t="str">
        <f t="shared" ca="1" si="10"/>
        <v>土</v>
      </c>
      <c r="O60" s="41">
        <f t="shared" si="10"/>
        <v>0</v>
      </c>
      <c r="P60" s="14">
        <f t="shared" si="11"/>
        <v>0</v>
      </c>
      <c r="Q60" s="24"/>
      <c r="R60" s="395"/>
      <c r="S60" s="396"/>
      <c r="T60" s="23"/>
      <c r="U60" s="24"/>
      <c r="Y60">
        <f t="shared" si="12"/>
        <v>118</v>
      </c>
    </row>
    <row r="61" spans="1:25" ht="46.5" customHeight="1">
      <c r="A61">
        <v>117</v>
      </c>
      <c r="C61" s="11">
        <f t="shared" ca="1" si="13"/>
        <v>46138</v>
      </c>
      <c r="D61" s="12" t="str">
        <f t="shared" ca="1" si="9"/>
        <v>日</v>
      </c>
      <c r="E61" s="42"/>
      <c r="F61" s="23"/>
      <c r="G61" s="12"/>
      <c r="H61" s="406"/>
      <c r="I61" s="407"/>
      <c r="J61" s="14"/>
      <c r="K61" s="12"/>
      <c r="L61" s="32"/>
      <c r="M61" s="11">
        <f t="shared" ca="1" si="10"/>
        <v>46138</v>
      </c>
      <c r="N61" s="12" t="str">
        <f t="shared" ca="1" si="10"/>
        <v>日</v>
      </c>
      <c r="O61" s="41">
        <f t="shared" si="10"/>
        <v>0</v>
      </c>
      <c r="P61" s="14">
        <f t="shared" si="11"/>
        <v>0</v>
      </c>
      <c r="Q61" s="24"/>
      <c r="R61" s="395"/>
      <c r="S61" s="396"/>
      <c r="T61" s="23"/>
      <c r="U61" s="24"/>
      <c r="Y61">
        <f t="shared" si="12"/>
        <v>119</v>
      </c>
    </row>
    <row r="62" spans="1:25" ht="46.5" customHeight="1">
      <c r="A62">
        <v>118</v>
      </c>
      <c r="C62" s="11">
        <f t="shared" ca="1" si="13"/>
        <v>46139</v>
      </c>
      <c r="D62" s="12" t="str">
        <f t="shared" ca="1" si="9"/>
        <v>月</v>
      </c>
      <c r="E62" s="42"/>
      <c r="F62" s="23"/>
      <c r="G62" s="12"/>
      <c r="H62" s="406"/>
      <c r="I62" s="407"/>
      <c r="J62" s="14"/>
      <c r="K62" s="12"/>
      <c r="L62" s="32"/>
      <c r="M62" s="11">
        <f t="shared" ca="1" si="10"/>
        <v>46139</v>
      </c>
      <c r="N62" s="12" t="str">
        <f t="shared" ca="1" si="10"/>
        <v>月</v>
      </c>
      <c r="O62" s="41">
        <f t="shared" si="10"/>
        <v>0</v>
      </c>
      <c r="P62" s="14">
        <f t="shared" si="11"/>
        <v>0</v>
      </c>
      <c r="Q62" s="24"/>
      <c r="R62" s="395"/>
      <c r="S62" s="396"/>
      <c r="T62" s="23"/>
      <c r="U62" s="24"/>
      <c r="Y62">
        <f t="shared" si="12"/>
        <v>120</v>
      </c>
    </row>
    <row r="63" spans="1:25" ht="46.5" customHeight="1">
      <c r="A63">
        <v>119</v>
      </c>
      <c r="C63" s="11">
        <f t="shared" ca="1" si="13"/>
        <v>46140</v>
      </c>
      <c r="D63" s="12" t="str">
        <f t="shared" ca="1" si="9"/>
        <v>火</v>
      </c>
      <c r="E63" s="42"/>
      <c r="F63" s="23"/>
      <c r="G63" s="12"/>
      <c r="H63" s="406"/>
      <c r="I63" s="407"/>
      <c r="J63" s="14"/>
      <c r="K63" s="12"/>
      <c r="L63" s="32"/>
      <c r="M63" s="11">
        <f t="shared" ca="1" si="10"/>
        <v>46140</v>
      </c>
      <c r="N63" s="12" t="str">
        <f t="shared" ca="1" si="10"/>
        <v>火</v>
      </c>
      <c r="O63" s="41">
        <f t="shared" si="10"/>
        <v>0</v>
      </c>
      <c r="P63" s="14">
        <f t="shared" si="11"/>
        <v>0</v>
      </c>
      <c r="Q63" s="24"/>
      <c r="R63" s="395"/>
      <c r="S63" s="396"/>
      <c r="T63" s="23"/>
      <c r="U63" s="24"/>
      <c r="Y63">
        <f t="shared" si="12"/>
        <v>121</v>
      </c>
    </row>
    <row r="64" spans="1:25" ht="46.5" customHeight="1">
      <c r="A64">
        <v>120</v>
      </c>
      <c r="C64" s="11">
        <f t="shared" ca="1" si="13"/>
        <v>46141</v>
      </c>
      <c r="D64" s="12" t="str">
        <f t="shared" ca="1" si="9"/>
        <v>水</v>
      </c>
      <c r="E64" s="42"/>
      <c r="F64" s="23"/>
      <c r="G64" s="12"/>
      <c r="H64" s="406"/>
      <c r="I64" s="407"/>
      <c r="J64" s="14"/>
      <c r="K64" s="12"/>
      <c r="L64" s="32"/>
      <c r="M64" s="11">
        <f t="shared" ca="1" si="10"/>
        <v>46141</v>
      </c>
      <c r="N64" s="12" t="str">
        <f t="shared" ca="1" si="10"/>
        <v>水</v>
      </c>
      <c r="O64" s="41">
        <f t="shared" si="10"/>
        <v>0</v>
      </c>
      <c r="P64" s="14">
        <f t="shared" si="11"/>
        <v>0</v>
      </c>
      <c r="Q64" s="24"/>
      <c r="R64" s="395"/>
      <c r="S64" s="396"/>
      <c r="T64" s="23"/>
      <c r="U64" s="24"/>
      <c r="Y64">
        <f t="shared" si="12"/>
        <v>122</v>
      </c>
    </row>
    <row r="65" spans="1:25" ht="46.5" customHeight="1">
      <c r="A65">
        <v>121</v>
      </c>
      <c r="C65" s="11">
        <f t="shared" ca="1" si="13"/>
        <v>46142</v>
      </c>
      <c r="D65" s="12" t="str">
        <f t="shared" ca="1" si="9"/>
        <v>木</v>
      </c>
      <c r="E65" s="42"/>
      <c r="F65" s="23"/>
      <c r="G65" s="12"/>
      <c r="H65" s="406"/>
      <c r="I65" s="407"/>
      <c r="J65" s="14"/>
      <c r="K65" s="12"/>
      <c r="L65" s="32"/>
      <c r="M65" s="11">
        <f t="shared" ca="1" si="10"/>
        <v>46142</v>
      </c>
      <c r="N65" s="12" t="str">
        <f t="shared" ca="1" si="10"/>
        <v>木</v>
      </c>
      <c r="O65" s="41">
        <f t="shared" si="10"/>
        <v>0</v>
      </c>
      <c r="P65" s="14">
        <f t="shared" si="11"/>
        <v>0</v>
      </c>
      <c r="Q65" s="24"/>
      <c r="R65" s="395"/>
      <c r="S65" s="396"/>
      <c r="T65" s="23"/>
      <c r="U65" s="24"/>
      <c r="Y65">
        <f t="shared" si="12"/>
        <v>123</v>
      </c>
    </row>
    <row r="66" spans="1:25" ht="46.5" customHeight="1">
      <c r="C66" s="11">
        <f ca="1">1+C65</f>
        <v>46143</v>
      </c>
      <c r="D66" s="12" t="str">
        <f t="shared" ca="1" si="9"/>
        <v>金</v>
      </c>
      <c r="E66" s="42"/>
      <c r="F66" s="23"/>
      <c r="G66" s="12"/>
      <c r="H66" s="406"/>
      <c r="I66" s="407"/>
      <c r="J66" s="14"/>
      <c r="K66" s="12"/>
      <c r="L66" s="32"/>
      <c r="M66" s="11">
        <f t="shared" ca="1" si="10"/>
        <v>46143</v>
      </c>
      <c r="N66" s="12" t="str">
        <f t="shared" ca="1" si="10"/>
        <v>金</v>
      </c>
      <c r="O66" s="41">
        <f t="shared" si="10"/>
        <v>0</v>
      </c>
      <c r="P66" s="14">
        <f t="shared" si="11"/>
        <v>0</v>
      </c>
      <c r="Q66" s="24"/>
      <c r="R66" s="395"/>
      <c r="S66" s="396"/>
      <c r="T66" s="23"/>
      <c r="U66" s="24"/>
      <c r="Y66">
        <f t="shared" si="12"/>
        <v>124</v>
      </c>
    </row>
    <row r="67" spans="1:25" ht="25.5" customHeight="1">
      <c r="C67" s="69" t="s">
        <v>53</v>
      </c>
      <c r="D67" s="69"/>
      <c r="E67" s="69"/>
      <c r="F67" s="69"/>
      <c r="G67" s="69"/>
      <c r="H67" s="69"/>
      <c r="I67" s="69"/>
      <c r="J67" s="69"/>
      <c r="K67" s="69"/>
      <c r="L67" s="69"/>
      <c r="M67" s="69" t="s">
        <v>53</v>
      </c>
      <c r="N67" s="69"/>
      <c r="O67" s="69"/>
      <c r="P67" s="69"/>
      <c r="Q67" s="69"/>
      <c r="R67" s="69"/>
      <c r="S67" s="69"/>
      <c r="T67" s="69"/>
      <c r="U67" s="69"/>
    </row>
    <row r="68" spans="1:25">
      <c r="C68" s="13"/>
      <c r="M68" s="13"/>
    </row>
    <row r="69" spans="1:25" ht="14.25">
      <c r="C69" s="8" t="s">
        <v>23</v>
      </c>
      <c r="M69" s="8" t="s">
        <v>23</v>
      </c>
    </row>
    <row r="70" spans="1:25" ht="22.5" customHeight="1">
      <c r="C70" s="30"/>
      <c r="D70" s="28"/>
      <c r="E70" s="28"/>
      <c r="F70" s="28"/>
      <c r="G70" s="28"/>
      <c r="H70" s="28"/>
      <c r="I70" s="28"/>
      <c r="J70" s="28"/>
      <c r="K70" s="28"/>
      <c r="L70" s="33"/>
      <c r="M70" s="30"/>
      <c r="N70" s="28"/>
      <c r="O70" s="28"/>
      <c r="P70" s="28"/>
      <c r="Q70" s="28"/>
      <c r="R70" s="28"/>
      <c r="S70" s="28"/>
      <c r="T70" s="28"/>
      <c r="U70" s="28"/>
    </row>
    <row r="71" spans="1:25" ht="22.5" customHeight="1">
      <c r="C71" s="31"/>
      <c r="D71" s="29"/>
      <c r="E71" s="29"/>
      <c r="F71" s="29"/>
      <c r="G71" s="29"/>
      <c r="H71" s="29"/>
      <c r="I71" s="29"/>
      <c r="J71" s="29"/>
      <c r="K71" s="29"/>
      <c r="L71" s="33"/>
      <c r="M71" s="31"/>
      <c r="N71" s="29"/>
      <c r="O71" s="29"/>
      <c r="P71" s="29"/>
      <c r="Q71" s="29"/>
      <c r="R71" s="29"/>
      <c r="S71" s="29"/>
      <c r="T71" s="29"/>
      <c r="U71" s="29"/>
    </row>
    <row r="72" spans="1:25" ht="22.5" customHeight="1">
      <c r="C72" s="31"/>
      <c r="D72" s="29"/>
      <c r="E72" s="29"/>
      <c r="F72" s="29"/>
      <c r="G72" s="29"/>
      <c r="H72" s="29"/>
      <c r="I72" s="29"/>
      <c r="J72" s="29"/>
      <c r="K72" s="29"/>
      <c r="L72" s="33"/>
      <c r="M72" s="31"/>
      <c r="N72" s="29"/>
      <c r="O72" s="29"/>
      <c r="P72" s="29"/>
      <c r="Q72" s="29"/>
      <c r="R72" s="29"/>
      <c r="S72" s="29"/>
      <c r="T72" s="29"/>
      <c r="U72" s="29"/>
    </row>
    <row r="73" spans="1:25" ht="22.5" customHeight="1">
      <c r="C73" s="31"/>
      <c r="D73" s="29"/>
      <c r="E73" s="29"/>
      <c r="F73" s="29"/>
      <c r="G73" s="29"/>
      <c r="H73" s="29"/>
      <c r="I73" s="29"/>
      <c r="J73" s="29"/>
      <c r="K73" s="29"/>
      <c r="L73" s="33"/>
      <c r="M73" s="31"/>
      <c r="N73" s="29"/>
      <c r="O73" s="29"/>
      <c r="P73" s="29"/>
      <c r="Q73" s="29"/>
      <c r="R73" s="29"/>
      <c r="S73" s="29"/>
      <c r="T73" s="29"/>
      <c r="U73" s="29"/>
    </row>
    <row r="74" spans="1:25" ht="11.25" customHeight="1">
      <c r="C74" s="34"/>
      <c r="D74" s="33"/>
      <c r="E74" s="33"/>
      <c r="F74" s="33"/>
      <c r="G74" s="33"/>
      <c r="H74" s="33"/>
      <c r="I74" s="33"/>
      <c r="J74" s="33"/>
      <c r="K74" s="33"/>
      <c r="L74" s="33"/>
      <c r="M74" s="34"/>
      <c r="N74" s="33"/>
      <c r="O74" s="33"/>
      <c r="P74" s="33"/>
      <c r="Q74" s="33"/>
      <c r="R74" s="33"/>
      <c r="S74" s="33"/>
      <c r="T74" s="33"/>
      <c r="U74" s="33"/>
    </row>
    <row r="75" spans="1:25">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500-000000000000}">
      <formula1>$X$5:$X$7</formula1>
    </dataValidation>
    <dataValidation type="list" allowBlank="1" showInputMessage="1" showErrorMessage="1" sqref="F16:F26 F36:F46 F56:F66 T16:T26 T56:T66 T36:T46" xr:uid="{00000000-0002-0000-05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5">
      <c r="C1" s="93" t="s">
        <v>63</v>
      </c>
      <c r="D1" s="87" t="e">
        <f>#REF!</f>
        <v>#REF!</v>
      </c>
      <c r="E1" s="88" t="e">
        <f>#REF!</f>
        <v>#REF!</v>
      </c>
      <c r="Q1" s="93" t="s">
        <v>64</v>
      </c>
      <c r="R1" s="89" t="e">
        <f>#REF!</f>
        <v>#REF!</v>
      </c>
      <c r="S1" s="90" t="e">
        <f>#REF!</f>
        <v>#REF!</v>
      </c>
      <c r="T1" s="90"/>
      <c r="U1" s="91"/>
    </row>
    <row r="2" spans="1:25">
      <c r="D2" s="86"/>
      <c r="E2" s="1"/>
      <c r="Q2" s="86"/>
    </row>
    <row r="3" spans="1:25">
      <c r="C3" s="13" t="s">
        <v>17</v>
      </c>
      <c r="M3" s="13" t="s">
        <v>17</v>
      </c>
    </row>
    <row r="4" spans="1:25" ht="18.75">
      <c r="C4" s="402" t="s">
        <v>28</v>
      </c>
      <c r="D4" s="402"/>
      <c r="E4" s="402"/>
      <c r="F4" s="402"/>
      <c r="G4" s="402"/>
      <c r="H4" s="402"/>
      <c r="I4" s="402"/>
      <c r="J4" s="402"/>
      <c r="K4" s="402"/>
      <c r="L4" s="5"/>
      <c r="M4" s="402" t="s">
        <v>29</v>
      </c>
      <c r="N4" s="402"/>
      <c r="O4" s="402"/>
      <c r="P4" s="402"/>
      <c r="Q4" s="402"/>
      <c r="R4" s="402"/>
      <c r="S4" s="402"/>
      <c r="T4" s="402"/>
      <c r="U4" s="402"/>
      <c r="V4" s="5"/>
      <c r="W4" s="5"/>
    </row>
    <row r="5" spans="1:25">
      <c r="C5" s="6"/>
      <c r="M5" s="6"/>
      <c r="X5" s="3"/>
    </row>
    <row r="6" spans="1:25">
      <c r="C6" s="6"/>
      <c r="I6" s="403" t="e">
        <f>初期入力!#REF!</f>
        <v>#REF!</v>
      </c>
      <c r="J6" s="403"/>
      <c r="K6" s="403"/>
      <c r="M6" s="6"/>
      <c r="S6" s="403" t="e">
        <f>初期入力!#REF!</f>
        <v>#REF!</v>
      </c>
      <c r="T6" s="403"/>
      <c r="U6" s="403"/>
      <c r="X6" s="2" t="s">
        <v>11</v>
      </c>
    </row>
    <row r="7" spans="1:25" ht="13.5" customHeight="1">
      <c r="C7" s="4"/>
      <c r="D7" s="403">
        <f>初期入力!$D$5</f>
        <v>0</v>
      </c>
      <c r="E7" s="403"/>
      <c r="F7" s="403"/>
      <c r="I7" s="403"/>
      <c r="J7" s="403"/>
      <c r="K7" s="403"/>
      <c r="M7" s="4"/>
      <c r="N7" s="403">
        <f>初期入力!$D$5</f>
        <v>0</v>
      </c>
      <c r="O7" s="403"/>
      <c r="P7" s="403"/>
      <c r="S7" s="403"/>
      <c r="T7" s="403"/>
      <c r="U7" s="403"/>
      <c r="X7" s="2" t="s">
        <v>30</v>
      </c>
    </row>
    <row r="8" spans="1:25" ht="14.25">
      <c r="C8" s="8" t="s">
        <v>24</v>
      </c>
      <c r="D8" s="404"/>
      <c r="E8" s="404"/>
      <c r="F8" s="404"/>
      <c r="H8" s="9" t="s">
        <v>25</v>
      </c>
      <c r="I8" s="404"/>
      <c r="J8" s="404"/>
      <c r="K8" s="404"/>
      <c r="L8" s="27"/>
      <c r="M8" s="8" t="s">
        <v>24</v>
      </c>
      <c r="N8" s="404"/>
      <c r="O8" s="404"/>
      <c r="P8" s="404"/>
      <c r="R8" s="9" t="s">
        <v>25</v>
      </c>
      <c r="S8" s="404"/>
      <c r="T8" s="404"/>
      <c r="U8" s="404"/>
    </row>
    <row r="9" spans="1:25">
      <c r="W9" s="3"/>
      <c r="X9" s="3"/>
    </row>
    <row r="10" spans="1:25" ht="14.25">
      <c r="C10" s="4"/>
      <c r="H10" s="8" t="s">
        <v>26</v>
      </c>
      <c r="I10" s="405" t="e">
        <f>初期入力!#REF!</f>
        <v>#REF!</v>
      </c>
      <c r="J10" s="405"/>
      <c r="K10" s="405"/>
      <c r="L10" s="27"/>
      <c r="M10" s="4"/>
      <c r="R10" s="8" t="s">
        <v>26</v>
      </c>
      <c r="S10" s="405" t="e">
        <f>初期入力!#REF!</f>
        <v>#REF!</v>
      </c>
      <c r="T10" s="405"/>
      <c r="U10" s="405"/>
      <c r="W10" s="67" t="s">
        <v>14</v>
      </c>
      <c r="X10" s="2" t="s">
        <v>33</v>
      </c>
    </row>
    <row r="11" spans="1:25">
      <c r="C11" s="4"/>
      <c r="M11" s="4"/>
      <c r="W11" s="68" t="s">
        <v>13</v>
      </c>
      <c r="X11" s="2" t="s">
        <v>42</v>
      </c>
    </row>
    <row r="12" spans="1:25"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5">
      <c r="C13" s="398"/>
      <c r="D13" s="398"/>
      <c r="E13" s="400"/>
      <c r="F13" s="401"/>
      <c r="G13" s="401"/>
      <c r="H13" s="401"/>
      <c r="I13" s="401"/>
      <c r="J13" s="401"/>
      <c r="K13" s="401"/>
      <c r="L13" s="32"/>
      <c r="M13" s="398"/>
      <c r="N13" s="398"/>
      <c r="O13" s="400"/>
      <c r="P13" s="401"/>
      <c r="Q13" s="401"/>
      <c r="R13" s="401"/>
      <c r="S13" s="401"/>
      <c r="T13" s="401"/>
      <c r="U13" s="401"/>
    </row>
    <row r="14" spans="1:25">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5">
      <c r="C15" s="399"/>
      <c r="D15" s="399"/>
      <c r="E15" s="400"/>
      <c r="F15" s="401"/>
      <c r="G15" s="401"/>
      <c r="H15" s="401"/>
      <c r="I15" s="401"/>
      <c r="J15" s="401"/>
      <c r="K15" s="401"/>
      <c r="L15" s="32"/>
      <c r="M15" s="399"/>
      <c r="N15" s="399"/>
      <c r="O15" s="400"/>
      <c r="P15" s="401"/>
      <c r="Q15" s="401"/>
      <c r="R15" s="401"/>
      <c r="S15" s="401"/>
      <c r="T15" s="401"/>
      <c r="U15" s="401"/>
    </row>
    <row r="16" spans="1:25" ht="46.5" customHeight="1">
      <c r="A16">
        <v>122</v>
      </c>
      <c r="C16" s="11">
        <f ca="1">VLOOKUP(ｶﾚﾝﾀﾞｰ!$QT$1,ｶﾚﾝﾀﾞｰ!$QS$5:$AGJ$45,5,FALSE)</f>
        <v>46143</v>
      </c>
      <c r="D16" s="12" t="str">
        <f ca="1">IF(C16="","",TEXT(C16,"AAA"))</f>
        <v>金</v>
      </c>
      <c r="E16" s="42"/>
      <c r="F16" s="23"/>
      <c r="G16" s="12"/>
      <c r="H16" s="406"/>
      <c r="I16" s="407"/>
      <c r="J16" s="14"/>
      <c r="K16" s="12"/>
      <c r="L16" s="32"/>
      <c r="M16" s="11">
        <f ca="1">C16</f>
        <v>46143</v>
      </c>
      <c r="N16" s="12" t="str">
        <f ca="1">D16</f>
        <v>金</v>
      </c>
      <c r="O16" s="41">
        <f>E16</f>
        <v>0</v>
      </c>
      <c r="P16" s="14">
        <f>F16</f>
        <v>0</v>
      </c>
      <c r="Q16" s="24"/>
      <c r="R16" s="395"/>
      <c r="S16" s="396"/>
      <c r="T16" s="23"/>
      <c r="U16" s="24"/>
      <c r="Y16">
        <v>124</v>
      </c>
    </row>
    <row r="17" spans="1:25" ht="46.5" customHeight="1">
      <c r="A17">
        <v>123</v>
      </c>
      <c r="C17" s="11">
        <f ca="1">1+C16</f>
        <v>46144</v>
      </c>
      <c r="D17" s="12" t="str">
        <f t="shared" ref="D17:D25" ca="1" si="0">IF(C17="","",TEXT(C17,"AAA"))</f>
        <v>土</v>
      </c>
      <c r="E17" s="42"/>
      <c r="F17" s="23"/>
      <c r="G17" s="12"/>
      <c r="H17" s="406"/>
      <c r="I17" s="407"/>
      <c r="J17" s="14"/>
      <c r="K17" s="12"/>
      <c r="L17" s="32"/>
      <c r="M17" s="11">
        <f t="shared" ref="M17:P26" ca="1" si="1">C17</f>
        <v>46144</v>
      </c>
      <c r="N17" s="12" t="str">
        <f t="shared" ca="1" si="1"/>
        <v>土</v>
      </c>
      <c r="O17" s="41">
        <f t="shared" si="1"/>
        <v>0</v>
      </c>
      <c r="P17" s="14">
        <f t="shared" si="1"/>
        <v>0</v>
      </c>
      <c r="Q17" s="24"/>
      <c r="R17" s="395"/>
      <c r="S17" s="396"/>
      <c r="T17" s="23"/>
      <c r="U17" s="24"/>
      <c r="Y17">
        <f>1+Y16</f>
        <v>125</v>
      </c>
    </row>
    <row r="18" spans="1:25" ht="46.5" customHeight="1">
      <c r="A18">
        <v>124</v>
      </c>
      <c r="C18" s="11">
        <f t="shared" ref="C18:C24" ca="1" si="2">1+C17</f>
        <v>46145</v>
      </c>
      <c r="D18" s="12" t="str">
        <f t="shared" ca="1" si="0"/>
        <v>日</v>
      </c>
      <c r="E18" s="42"/>
      <c r="F18" s="23"/>
      <c r="G18" s="10"/>
      <c r="H18" s="406"/>
      <c r="I18" s="407"/>
      <c r="J18" s="14"/>
      <c r="K18" s="12"/>
      <c r="L18" s="32"/>
      <c r="M18" s="11">
        <f t="shared" ca="1" si="1"/>
        <v>46145</v>
      </c>
      <c r="N18" s="12" t="str">
        <f t="shared" ca="1" si="1"/>
        <v>日</v>
      </c>
      <c r="O18" s="41">
        <f t="shared" si="1"/>
        <v>0</v>
      </c>
      <c r="P18" s="14">
        <f t="shared" si="1"/>
        <v>0</v>
      </c>
      <c r="Q18" s="24"/>
      <c r="R18" s="395"/>
      <c r="S18" s="396"/>
      <c r="T18" s="23"/>
      <c r="U18" s="24"/>
      <c r="Y18">
        <f t="shared" ref="Y18:Y26" si="3">1+Y17</f>
        <v>126</v>
      </c>
    </row>
    <row r="19" spans="1:25" ht="46.5" customHeight="1">
      <c r="A19">
        <v>125</v>
      </c>
      <c r="C19" s="11">
        <f t="shared" ca="1" si="2"/>
        <v>46146</v>
      </c>
      <c r="D19" s="12" t="str">
        <f t="shared" ca="1" si="0"/>
        <v>月</v>
      </c>
      <c r="E19" s="42"/>
      <c r="F19" s="23"/>
      <c r="G19" s="10"/>
      <c r="H19" s="406"/>
      <c r="I19" s="407"/>
      <c r="J19" s="14"/>
      <c r="K19" s="12"/>
      <c r="L19" s="32"/>
      <c r="M19" s="11">
        <f t="shared" ca="1" si="1"/>
        <v>46146</v>
      </c>
      <c r="N19" s="12" t="str">
        <f t="shared" ca="1" si="1"/>
        <v>月</v>
      </c>
      <c r="O19" s="41">
        <f t="shared" si="1"/>
        <v>0</v>
      </c>
      <c r="P19" s="14">
        <f t="shared" si="1"/>
        <v>0</v>
      </c>
      <c r="Q19" s="24"/>
      <c r="R19" s="395"/>
      <c r="S19" s="396"/>
      <c r="T19" s="23"/>
      <c r="U19" s="24"/>
      <c r="Y19">
        <f t="shared" si="3"/>
        <v>127</v>
      </c>
    </row>
    <row r="20" spans="1:25" ht="46.5" customHeight="1">
      <c r="A20">
        <v>126</v>
      </c>
      <c r="C20" s="11">
        <f t="shared" ca="1" si="2"/>
        <v>46147</v>
      </c>
      <c r="D20" s="12" t="str">
        <f t="shared" ca="1" si="0"/>
        <v>火</v>
      </c>
      <c r="E20" s="42"/>
      <c r="F20" s="23"/>
      <c r="G20" s="12"/>
      <c r="H20" s="406"/>
      <c r="I20" s="407"/>
      <c r="J20" s="14"/>
      <c r="K20" s="12"/>
      <c r="L20" s="32"/>
      <c r="M20" s="11">
        <f t="shared" ca="1" si="1"/>
        <v>46147</v>
      </c>
      <c r="N20" s="12" t="str">
        <f t="shared" ca="1" si="1"/>
        <v>火</v>
      </c>
      <c r="O20" s="41">
        <f t="shared" si="1"/>
        <v>0</v>
      </c>
      <c r="P20" s="14">
        <f t="shared" si="1"/>
        <v>0</v>
      </c>
      <c r="Q20" s="24"/>
      <c r="R20" s="395"/>
      <c r="S20" s="396"/>
      <c r="T20" s="23"/>
      <c r="U20" s="24"/>
      <c r="Y20">
        <f t="shared" si="3"/>
        <v>128</v>
      </c>
    </row>
    <row r="21" spans="1:25" ht="46.5" customHeight="1">
      <c r="A21">
        <v>127</v>
      </c>
      <c r="C21" s="11">
        <f t="shared" ca="1" si="2"/>
        <v>46148</v>
      </c>
      <c r="D21" s="12" t="str">
        <f t="shared" ca="1" si="0"/>
        <v>水</v>
      </c>
      <c r="E21" s="42"/>
      <c r="F21" s="23"/>
      <c r="G21" s="12"/>
      <c r="H21" s="406"/>
      <c r="I21" s="407"/>
      <c r="J21" s="14"/>
      <c r="K21" s="12"/>
      <c r="L21" s="32"/>
      <c r="M21" s="11">
        <f t="shared" ca="1" si="1"/>
        <v>46148</v>
      </c>
      <c r="N21" s="12" t="str">
        <f t="shared" ca="1" si="1"/>
        <v>水</v>
      </c>
      <c r="O21" s="41">
        <f t="shared" si="1"/>
        <v>0</v>
      </c>
      <c r="P21" s="14">
        <f t="shared" si="1"/>
        <v>0</v>
      </c>
      <c r="Q21" s="24"/>
      <c r="R21" s="395"/>
      <c r="S21" s="396"/>
      <c r="T21" s="23"/>
      <c r="U21" s="24"/>
      <c r="Y21">
        <f t="shared" si="3"/>
        <v>129</v>
      </c>
    </row>
    <row r="22" spans="1:25" ht="46.5" customHeight="1">
      <c r="A22">
        <v>128</v>
      </c>
      <c r="C22" s="11">
        <f t="shared" ca="1" si="2"/>
        <v>46149</v>
      </c>
      <c r="D22" s="12" t="str">
        <f t="shared" ca="1" si="0"/>
        <v>木</v>
      </c>
      <c r="E22" s="42"/>
      <c r="F22" s="23"/>
      <c r="G22" s="12"/>
      <c r="H22" s="406"/>
      <c r="I22" s="407"/>
      <c r="J22" s="14"/>
      <c r="K22" s="12"/>
      <c r="L22" s="32"/>
      <c r="M22" s="11">
        <f t="shared" ca="1" si="1"/>
        <v>46149</v>
      </c>
      <c r="N22" s="12" t="str">
        <f t="shared" ca="1" si="1"/>
        <v>木</v>
      </c>
      <c r="O22" s="41">
        <f t="shared" si="1"/>
        <v>0</v>
      </c>
      <c r="P22" s="14">
        <f t="shared" si="1"/>
        <v>0</v>
      </c>
      <c r="Q22" s="24"/>
      <c r="R22" s="395"/>
      <c r="S22" s="396"/>
      <c r="T22" s="23"/>
      <c r="U22" s="24"/>
      <c r="Y22">
        <f t="shared" si="3"/>
        <v>130</v>
      </c>
    </row>
    <row r="23" spans="1:25" ht="46.5" customHeight="1">
      <c r="A23">
        <v>129</v>
      </c>
      <c r="C23" s="11">
        <f t="shared" ca="1" si="2"/>
        <v>46150</v>
      </c>
      <c r="D23" s="12" t="str">
        <f t="shared" ca="1" si="0"/>
        <v>金</v>
      </c>
      <c r="E23" s="42"/>
      <c r="F23" s="23"/>
      <c r="G23" s="12"/>
      <c r="H23" s="406"/>
      <c r="I23" s="407"/>
      <c r="J23" s="14"/>
      <c r="K23" s="12"/>
      <c r="L23" s="32"/>
      <c r="M23" s="11">
        <f t="shared" ca="1" si="1"/>
        <v>46150</v>
      </c>
      <c r="N23" s="12" t="str">
        <f t="shared" ca="1" si="1"/>
        <v>金</v>
      </c>
      <c r="O23" s="41">
        <f t="shared" si="1"/>
        <v>0</v>
      </c>
      <c r="P23" s="14">
        <f t="shared" si="1"/>
        <v>0</v>
      </c>
      <c r="Q23" s="24"/>
      <c r="R23" s="395"/>
      <c r="S23" s="396"/>
      <c r="T23" s="23"/>
      <c r="U23" s="24"/>
      <c r="Y23">
        <f t="shared" si="3"/>
        <v>131</v>
      </c>
    </row>
    <row r="24" spans="1:25" ht="46.5" customHeight="1">
      <c r="A24">
        <v>130</v>
      </c>
      <c r="C24" s="11">
        <f t="shared" ca="1" si="2"/>
        <v>46151</v>
      </c>
      <c r="D24" s="12" t="str">
        <f t="shared" ca="1" si="0"/>
        <v>土</v>
      </c>
      <c r="E24" s="42"/>
      <c r="F24" s="23"/>
      <c r="G24" s="12"/>
      <c r="H24" s="406"/>
      <c r="I24" s="407"/>
      <c r="J24" s="14"/>
      <c r="K24" s="12"/>
      <c r="L24" s="32"/>
      <c r="M24" s="11">
        <f t="shared" ca="1" si="1"/>
        <v>46151</v>
      </c>
      <c r="N24" s="12" t="str">
        <f t="shared" ca="1" si="1"/>
        <v>土</v>
      </c>
      <c r="O24" s="41">
        <f t="shared" si="1"/>
        <v>0</v>
      </c>
      <c r="P24" s="14">
        <f t="shared" si="1"/>
        <v>0</v>
      </c>
      <c r="Q24" s="24"/>
      <c r="R24" s="395"/>
      <c r="S24" s="396"/>
      <c r="T24" s="23"/>
      <c r="U24" s="24"/>
      <c r="Y24">
        <f t="shared" si="3"/>
        <v>132</v>
      </c>
    </row>
    <row r="25" spans="1:25" ht="46.5" customHeight="1">
      <c r="A25">
        <v>131</v>
      </c>
      <c r="C25" s="11">
        <f ca="1">1+C24</f>
        <v>46152</v>
      </c>
      <c r="D25" s="12" t="str">
        <f t="shared" ca="1" si="0"/>
        <v>日</v>
      </c>
      <c r="E25" s="42"/>
      <c r="F25" s="23"/>
      <c r="G25" s="12"/>
      <c r="H25" s="406"/>
      <c r="I25" s="407"/>
      <c r="J25" s="14"/>
      <c r="K25" s="12"/>
      <c r="L25" s="32"/>
      <c r="M25" s="11">
        <f t="shared" ca="1" si="1"/>
        <v>46152</v>
      </c>
      <c r="N25" s="12" t="str">
        <f t="shared" ca="1" si="1"/>
        <v>日</v>
      </c>
      <c r="O25" s="41">
        <f t="shared" si="1"/>
        <v>0</v>
      </c>
      <c r="P25" s="14">
        <f t="shared" si="1"/>
        <v>0</v>
      </c>
      <c r="Q25" s="24"/>
      <c r="R25" s="395"/>
      <c r="S25" s="396"/>
      <c r="T25" s="23"/>
      <c r="U25" s="24"/>
      <c r="Y25">
        <f t="shared" si="3"/>
        <v>133</v>
      </c>
    </row>
    <row r="26" spans="1:25"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c r="Y26">
        <f t="shared" si="3"/>
        <v>134</v>
      </c>
    </row>
    <row r="27" spans="1:25" ht="25.5" customHeight="1">
      <c r="C27" s="69" t="s">
        <v>53</v>
      </c>
      <c r="D27" s="69"/>
      <c r="E27" s="69"/>
      <c r="F27" s="69"/>
      <c r="G27" s="69"/>
      <c r="H27" s="69"/>
      <c r="I27" s="69"/>
      <c r="J27" s="69"/>
      <c r="K27" s="69"/>
      <c r="L27" s="69"/>
      <c r="M27" s="69" t="s">
        <v>53</v>
      </c>
      <c r="N27" s="69"/>
      <c r="O27" s="69"/>
      <c r="P27" s="69"/>
      <c r="Q27" s="69"/>
      <c r="R27" s="69"/>
      <c r="S27" s="69"/>
      <c r="T27" s="69"/>
      <c r="U27" s="69"/>
    </row>
    <row r="28" spans="1:25">
      <c r="C28" s="13"/>
      <c r="M28" s="13"/>
    </row>
    <row r="29" spans="1:25" ht="14.25">
      <c r="C29" s="8" t="s">
        <v>23</v>
      </c>
      <c r="M29" s="8" t="s">
        <v>23</v>
      </c>
    </row>
    <row r="30" spans="1:25" ht="22.5" customHeight="1">
      <c r="C30" s="30"/>
      <c r="D30" s="28"/>
      <c r="E30" s="28"/>
      <c r="F30" s="28"/>
      <c r="G30" s="28"/>
      <c r="H30" s="28"/>
      <c r="I30" s="28"/>
      <c r="J30" s="28"/>
      <c r="K30" s="28"/>
      <c r="L30" s="33"/>
      <c r="M30" s="30"/>
      <c r="N30" s="28"/>
      <c r="O30" s="28"/>
      <c r="P30" s="28"/>
      <c r="Q30" s="28"/>
      <c r="R30" s="28"/>
      <c r="S30" s="28"/>
      <c r="T30" s="28"/>
      <c r="U30" s="28"/>
    </row>
    <row r="31" spans="1:25" ht="22.5" customHeight="1">
      <c r="C31" s="31"/>
      <c r="D31" s="29"/>
      <c r="E31" s="29"/>
      <c r="F31" s="29"/>
      <c r="G31" s="29"/>
      <c r="H31" s="29"/>
      <c r="I31" s="29"/>
      <c r="J31" s="29"/>
      <c r="K31" s="29"/>
      <c r="L31" s="33"/>
      <c r="M31" s="31"/>
      <c r="N31" s="29"/>
      <c r="O31" s="29"/>
      <c r="P31" s="29"/>
      <c r="Q31" s="29"/>
      <c r="R31" s="29"/>
      <c r="S31" s="29"/>
      <c r="T31" s="29"/>
      <c r="U31" s="29"/>
    </row>
    <row r="32" spans="1:25" ht="22.5" customHeight="1">
      <c r="C32" s="31"/>
      <c r="D32" s="29"/>
      <c r="E32" s="29"/>
      <c r="F32" s="29"/>
      <c r="G32" s="29"/>
      <c r="H32" s="29"/>
      <c r="I32" s="29"/>
      <c r="J32" s="29"/>
      <c r="K32" s="29"/>
      <c r="L32" s="33"/>
      <c r="M32" s="31"/>
      <c r="N32" s="29"/>
      <c r="O32" s="29"/>
      <c r="P32" s="29"/>
      <c r="Q32" s="29"/>
      <c r="R32" s="29"/>
      <c r="S32" s="29"/>
      <c r="T32" s="29"/>
      <c r="U32" s="29"/>
    </row>
    <row r="33" spans="1:25" ht="22.5" customHeight="1">
      <c r="C33" s="31"/>
      <c r="D33" s="29"/>
      <c r="E33" s="29"/>
      <c r="F33" s="29"/>
      <c r="G33" s="29"/>
      <c r="H33" s="29"/>
      <c r="I33" s="29"/>
      <c r="J33" s="29"/>
      <c r="K33" s="29"/>
      <c r="L33" s="33"/>
      <c r="M33" s="31"/>
      <c r="N33" s="29"/>
      <c r="O33" s="29"/>
      <c r="P33" s="29"/>
      <c r="Q33" s="29"/>
      <c r="R33" s="29"/>
      <c r="S33" s="29"/>
      <c r="T33" s="29"/>
      <c r="U33" s="29"/>
    </row>
    <row r="34" spans="1:25" ht="11.25" customHeight="1">
      <c r="C34" s="34"/>
      <c r="D34" s="33"/>
      <c r="E34" s="33"/>
      <c r="F34" s="33"/>
      <c r="G34" s="33"/>
      <c r="H34" s="33"/>
      <c r="I34" s="33"/>
      <c r="J34" s="33"/>
      <c r="K34" s="33"/>
      <c r="L34" s="33"/>
      <c r="M34" s="34"/>
      <c r="N34" s="33"/>
      <c r="O34" s="33"/>
      <c r="P34" s="33"/>
      <c r="Q34" s="33"/>
      <c r="R34" s="33"/>
      <c r="S34" s="33"/>
      <c r="T34" s="33"/>
      <c r="U34" s="33"/>
    </row>
    <row r="35" spans="1:25" ht="11.25" customHeight="1">
      <c r="C35" s="34"/>
      <c r="D35" s="33"/>
      <c r="E35" s="33"/>
      <c r="F35" s="33"/>
      <c r="G35" s="33"/>
      <c r="H35" s="33"/>
      <c r="I35" s="33"/>
      <c r="J35" s="33"/>
      <c r="K35" s="33"/>
      <c r="L35" s="33"/>
      <c r="M35" s="34"/>
      <c r="N35" s="33"/>
      <c r="O35" s="33"/>
      <c r="P35" s="33"/>
      <c r="Q35" s="33"/>
      <c r="R35" s="33"/>
      <c r="S35" s="33"/>
      <c r="T35" s="33"/>
      <c r="U35" s="33"/>
    </row>
    <row r="36" spans="1:25" ht="46.5" customHeight="1">
      <c r="A36">
        <v>132</v>
      </c>
      <c r="C36" s="11">
        <f ca="1">1+C25</f>
        <v>46153</v>
      </c>
      <c r="D36" s="12" t="str">
        <f ca="1">IF(C36="","",TEXT(C36,"AAA"))</f>
        <v>月</v>
      </c>
      <c r="E36" s="42"/>
      <c r="F36" s="23"/>
      <c r="G36" s="12"/>
      <c r="H36" s="406"/>
      <c r="I36" s="407"/>
      <c r="J36" s="14"/>
      <c r="K36" s="12"/>
      <c r="L36" s="32"/>
      <c r="M36" s="11">
        <f t="shared" ref="M36:O46" ca="1" si="4">C36</f>
        <v>46153</v>
      </c>
      <c r="N36" s="12" t="str">
        <f t="shared" ca="1" si="4"/>
        <v>月</v>
      </c>
      <c r="O36" s="41">
        <f>E36</f>
        <v>0</v>
      </c>
      <c r="P36" s="14">
        <f t="shared" ref="P36:P46" si="5">F36</f>
        <v>0</v>
      </c>
      <c r="Q36" s="24"/>
      <c r="R36" s="395"/>
      <c r="S36" s="396"/>
      <c r="T36" s="23"/>
      <c r="U36" s="24"/>
      <c r="Y36">
        <v>134</v>
      </c>
    </row>
    <row r="37" spans="1:25" ht="46.5" customHeight="1">
      <c r="A37">
        <v>133</v>
      </c>
      <c r="C37" s="11">
        <f ca="1">1+C36</f>
        <v>46154</v>
      </c>
      <c r="D37" s="12" t="str">
        <f t="shared" ref="D37:D45" ca="1" si="6">IF(C37="","",TEXT(C37,"AAA"))</f>
        <v>火</v>
      </c>
      <c r="E37" s="42"/>
      <c r="F37" s="23"/>
      <c r="G37" s="12"/>
      <c r="H37" s="406"/>
      <c r="I37" s="407"/>
      <c r="J37" s="14"/>
      <c r="K37" s="12"/>
      <c r="L37" s="32"/>
      <c r="M37" s="11">
        <f t="shared" ca="1" si="4"/>
        <v>46154</v>
      </c>
      <c r="N37" s="12" t="str">
        <f t="shared" ca="1" si="4"/>
        <v>火</v>
      </c>
      <c r="O37" s="41">
        <f t="shared" si="4"/>
        <v>0</v>
      </c>
      <c r="P37" s="14">
        <f t="shared" si="5"/>
        <v>0</v>
      </c>
      <c r="Q37" s="24"/>
      <c r="R37" s="395"/>
      <c r="S37" s="396"/>
      <c r="T37" s="23"/>
      <c r="U37" s="24"/>
      <c r="Y37">
        <f>1+Y36</f>
        <v>135</v>
      </c>
    </row>
    <row r="38" spans="1:25" ht="46.5" customHeight="1">
      <c r="A38">
        <v>134</v>
      </c>
      <c r="C38" s="11">
        <f t="shared" ref="C38:C45" ca="1" si="7">1+C37</f>
        <v>46155</v>
      </c>
      <c r="D38" s="12" t="str">
        <f t="shared" ca="1" si="6"/>
        <v>水</v>
      </c>
      <c r="E38" s="42"/>
      <c r="F38" s="23"/>
      <c r="G38" s="10"/>
      <c r="H38" s="406"/>
      <c r="I38" s="407"/>
      <c r="J38" s="14"/>
      <c r="K38" s="12"/>
      <c r="L38" s="32"/>
      <c r="M38" s="11">
        <f t="shared" ca="1" si="4"/>
        <v>46155</v>
      </c>
      <c r="N38" s="12" t="str">
        <f t="shared" ca="1" si="4"/>
        <v>水</v>
      </c>
      <c r="O38" s="41">
        <f t="shared" si="4"/>
        <v>0</v>
      </c>
      <c r="P38" s="14">
        <f t="shared" si="5"/>
        <v>0</v>
      </c>
      <c r="Q38" s="24"/>
      <c r="R38" s="395"/>
      <c r="S38" s="396"/>
      <c r="T38" s="23"/>
      <c r="U38" s="24"/>
      <c r="Y38">
        <f t="shared" ref="Y38:Y46" si="8">1+Y37</f>
        <v>136</v>
      </c>
    </row>
    <row r="39" spans="1:25" ht="46.5" customHeight="1">
      <c r="A39">
        <v>135</v>
      </c>
      <c r="C39" s="11">
        <f t="shared" ca="1" si="7"/>
        <v>46156</v>
      </c>
      <c r="D39" s="12" t="str">
        <f t="shared" ca="1" si="6"/>
        <v>木</v>
      </c>
      <c r="E39" s="42"/>
      <c r="F39" s="23"/>
      <c r="G39" s="10"/>
      <c r="H39" s="406"/>
      <c r="I39" s="407"/>
      <c r="J39" s="14"/>
      <c r="K39" s="12"/>
      <c r="L39" s="32"/>
      <c r="M39" s="11">
        <f t="shared" ca="1" si="4"/>
        <v>46156</v>
      </c>
      <c r="N39" s="12" t="str">
        <f t="shared" ca="1" si="4"/>
        <v>木</v>
      </c>
      <c r="O39" s="41">
        <f t="shared" si="4"/>
        <v>0</v>
      </c>
      <c r="P39" s="14">
        <f t="shared" si="5"/>
        <v>0</v>
      </c>
      <c r="Q39" s="24"/>
      <c r="R39" s="395"/>
      <c r="S39" s="396"/>
      <c r="T39" s="23"/>
      <c r="U39" s="24"/>
      <c r="Y39">
        <f t="shared" si="8"/>
        <v>137</v>
      </c>
    </row>
    <row r="40" spans="1:25" ht="46.5" customHeight="1">
      <c r="A40">
        <v>136</v>
      </c>
      <c r="C40" s="11">
        <f t="shared" ca="1" si="7"/>
        <v>46157</v>
      </c>
      <c r="D40" s="12" t="str">
        <f t="shared" ca="1" si="6"/>
        <v>金</v>
      </c>
      <c r="E40" s="42"/>
      <c r="F40" s="23"/>
      <c r="G40" s="12"/>
      <c r="H40" s="406"/>
      <c r="I40" s="407"/>
      <c r="J40" s="14"/>
      <c r="K40" s="12"/>
      <c r="L40" s="32"/>
      <c r="M40" s="11">
        <f t="shared" ca="1" si="4"/>
        <v>46157</v>
      </c>
      <c r="N40" s="12" t="str">
        <f t="shared" ca="1" si="4"/>
        <v>金</v>
      </c>
      <c r="O40" s="41">
        <f t="shared" si="4"/>
        <v>0</v>
      </c>
      <c r="P40" s="14">
        <f t="shared" si="5"/>
        <v>0</v>
      </c>
      <c r="Q40" s="24"/>
      <c r="R40" s="395"/>
      <c r="S40" s="396"/>
      <c r="T40" s="23"/>
      <c r="U40" s="24"/>
      <c r="Y40">
        <f t="shared" si="8"/>
        <v>138</v>
      </c>
    </row>
    <row r="41" spans="1:25" ht="46.5" customHeight="1">
      <c r="A41">
        <v>137</v>
      </c>
      <c r="C41" s="11">
        <f t="shared" ca="1" si="7"/>
        <v>46158</v>
      </c>
      <c r="D41" s="12" t="str">
        <f t="shared" ca="1" si="6"/>
        <v>土</v>
      </c>
      <c r="E41" s="42"/>
      <c r="F41" s="23"/>
      <c r="G41" s="12"/>
      <c r="H41" s="406"/>
      <c r="I41" s="407"/>
      <c r="J41" s="14"/>
      <c r="K41" s="12"/>
      <c r="L41" s="32"/>
      <c r="M41" s="11">
        <f t="shared" ca="1" si="4"/>
        <v>46158</v>
      </c>
      <c r="N41" s="12" t="str">
        <f t="shared" ca="1" si="4"/>
        <v>土</v>
      </c>
      <c r="O41" s="41">
        <f t="shared" si="4"/>
        <v>0</v>
      </c>
      <c r="P41" s="14">
        <f t="shared" si="5"/>
        <v>0</v>
      </c>
      <c r="Q41" s="24"/>
      <c r="R41" s="395"/>
      <c r="S41" s="396"/>
      <c r="T41" s="23"/>
      <c r="U41" s="24"/>
      <c r="Y41">
        <f t="shared" si="8"/>
        <v>139</v>
      </c>
    </row>
    <row r="42" spans="1:25" ht="46.5" customHeight="1">
      <c r="A42">
        <v>138</v>
      </c>
      <c r="C42" s="11">
        <f t="shared" ca="1" si="7"/>
        <v>46159</v>
      </c>
      <c r="D42" s="12" t="str">
        <f t="shared" ca="1" si="6"/>
        <v>日</v>
      </c>
      <c r="E42" s="42"/>
      <c r="F42" s="23"/>
      <c r="G42" s="12"/>
      <c r="H42" s="406"/>
      <c r="I42" s="407"/>
      <c r="J42" s="14"/>
      <c r="K42" s="12"/>
      <c r="L42" s="32"/>
      <c r="M42" s="11">
        <f t="shared" ca="1" si="4"/>
        <v>46159</v>
      </c>
      <c r="N42" s="12" t="str">
        <f t="shared" ca="1" si="4"/>
        <v>日</v>
      </c>
      <c r="O42" s="41">
        <f t="shared" si="4"/>
        <v>0</v>
      </c>
      <c r="P42" s="14">
        <f t="shared" si="5"/>
        <v>0</v>
      </c>
      <c r="Q42" s="24"/>
      <c r="R42" s="395"/>
      <c r="S42" s="396"/>
      <c r="T42" s="23"/>
      <c r="U42" s="24"/>
      <c r="Y42">
        <f t="shared" si="8"/>
        <v>140</v>
      </c>
    </row>
    <row r="43" spans="1:25" ht="46.5" customHeight="1">
      <c r="A43">
        <v>139</v>
      </c>
      <c r="C43" s="11">
        <f t="shared" ca="1" si="7"/>
        <v>46160</v>
      </c>
      <c r="D43" s="12" t="str">
        <f t="shared" ca="1" si="6"/>
        <v>月</v>
      </c>
      <c r="E43" s="42"/>
      <c r="F43" s="23"/>
      <c r="G43" s="12"/>
      <c r="H43" s="406"/>
      <c r="I43" s="407"/>
      <c r="J43" s="14"/>
      <c r="K43" s="12"/>
      <c r="L43" s="32"/>
      <c r="M43" s="11">
        <f t="shared" ca="1" si="4"/>
        <v>46160</v>
      </c>
      <c r="N43" s="12" t="str">
        <f t="shared" ca="1" si="4"/>
        <v>月</v>
      </c>
      <c r="O43" s="41">
        <f t="shared" si="4"/>
        <v>0</v>
      </c>
      <c r="P43" s="14">
        <f t="shared" si="5"/>
        <v>0</v>
      </c>
      <c r="Q43" s="24"/>
      <c r="R43" s="395"/>
      <c r="S43" s="396"/>
      <c r="T43" s="23"/>
      <c r="U43" s="24"/>
      <c r="Y43">
        <f t="shared" si="8"/>
        <v>141</v>
      </c>
    </row>
    <row r="44" spans="1:25" ht="46.5" customHeight="1">
      <c r="A44">
        <v>140</v>
      </c>
      <c r="C44" s="11">
        <f t="shared" ca="1" si="7"/>
        <v>46161</v>
      </c>
      <c r="D44" s="12" t="str">
        <f t="shared" ca="1" si="6"/>
        <v>火</v>
      </c>
      <c r="E44" s="42"/>
      <c r="F44" s="23"/>
      <c r="G44" s="12"/>
      <c r="H44" s="406"/>
      <c r="I44" s="407"/>
      <c r="J44" s="14"/>
      <c r="K44" s="12"/>
      <c r="L44" s="32"/>
      <c r="M44" s="11">
        <f t="shared" ca="1" si="4"/>
        <v>46161</v>
      </c>
      <c r="N44" s="12" t="str">
        <f t="shared" ca="1" si="4"/>
        <v>火</v>
      </c>
      <c r="O44" s="41">
        <f t="shared" si="4"/>
        <v>0</v>
      </c>
      <c r="P44" s="14">
        <f t="shared" si="5"/>
        <v>0</v>
      </c>
      <c r="Q44" s="24"/>
      <c r="R44" s="395"/>
      <c r="S44" s="396"/>
      <c r="T44" s="23"/>
      <c r="U44" s="24"/>
      <c r="Y44">
        <f t="shared" si="8"/>
        <v>142</v>
      </c>
    </row>
    <row r="45" spans="1:25" ht="46.5" customHeight="1">
      <c r="A45">
        <v>141</v>
      </c>
      <c r="C45" s="11">
        <f t="shared" ca="1" si="7"/>
        <v>46162</v>
      </c>
      <c r="D45" s="12" t="str">
        <f t="shared" ca="1" si="6"/>
        <v>水</v>
      </c>
      <c r="E45" s="42"/>
      <c r="F45" s="23"/>
      <c r="G45" s="12"/>
      <c r="H45" s="406"/>
      <c r="I45" s="407"/>
      <c r="J45" s="14"/>
      <c r="K45" s="12"/>
      <c r="L45" s="32"/>
      <c r="M45" s="11">
        <f t="shared" ca="1" si="4"/>
        <v>46162</v>
      </c>
      <c r="N45" s="12" t="str">
        <f t="shared" ca="1" si="4"/>
        <v>水</v>
      </c>
      <c r="O45" s="41">
        <f t="shared" si="4"/>
        <v>0</v>
      </c>
      <c r="P45" s="14">
        <f t="shared" si="5"/>
        <v>0</v>
      </c>
      <c r="Q45" s="24"/>
      <c r="R45" s="395"/>
      <c r="S45" s="396"/>
      <c r="T45" s="23"/>
      <c r="U45" s="24"/>
      <c r="Y45">
        <f t="shared" si="8"/>
        <v>143</v>
      </c>
    </row>
    <row r="46" spans="1:25" ht="46.5" customHeight="1">
      <c r="C46" s="10"/>
      <c r="D46" s="12"/>
      <c r="E46" s="42"/>
      <c r="F46" s="23"/>
      <c r="G46" s="12"/>
      <c r="H46" s="406"/>
      <c r="I46" s="407"/>
      <c r="J46" s="14"/>
      <c r="K46" s="12"/>
      <c r="L46" s="32"/>
      <c r="M46" s="11">
        <f t="shared" si="4"/>
        <v>0</v>
      </c>
      <c r="N46" s="12">
        <f t="shared" si="4"/>
        <v>0</v>
      </c>
      <c r="O46" s="41">
        <f t="shared" si="4"/>
        <v>0</v>
      </c>
      <c r="P46" s="14">
        <f t="shared" si="5"/>
        <v>0</v>
      </c>
      <c r="Q46" s="24"/>
      <c r="R46" s="395"/>
      <c r="S46" s="396"/>
      <c r="T46" s="23"/>
      <c r="U46" s="24"/>
      <c r="Y46">
        <f t="shared" si="8"/>
        <v>144</v>
      </c>
    </row>
    <row r="47" spans="1:25" ht="25.5" customHeight="1">
      <c r="C47" s="69" t="s">
        <v>53</v>
      </c>
      <c r="D47" s="69"/>
      <c r="E47" s="69"/>
      <c r="F47" s="69"/>
      <c r="G47" s="69"/>
      <c r="H47" s="69"/>
      <c r="I47" s="69"/>
      <c r="J47" s="69"/>
      <c r="K47" s="69"/>
      <c r="L47" s="69"/>
      <c r="M47" s="69" t="s">
        <v>53</v>
      </c>
      <c r="N47" s="69"/>
      <c r="O47" s="69"/>
      <c r="P47" s="69"/>
      <c r="Q47" s="69"/>
      <c r="R47" s="69"/>
      <c r="S47" s="69"/>
      <c r="T47" s="69"/>
      <c r="U47" s="69"/>
    </row>
    <row r="48" spans="1:25">
      <c r="C48" s="13"/>
      <c r="M48" s="13"/>
    </row>
    <row r="49" spans="1:25" ht="14.25">
      <c r="C49" s="8" t="s">
        <v>23</v>
      </c>
      <c r="M49" s="8" t="s">
        <v>23</v>
      </c>
    </row>
    <row r="50" spans="1:25" ht="22.5" customHeight="1">
      <c r="C50" s="30"/>
      <c r="D50" s="28"/>
      <c r="E50" s="28"/>
      <c r="F50" s="28"/>
      <c r="G50" s="28"/>
      <c r="H50" s="28"/>
      <c r="I50" s="28"/>
      <c r="J50" s="28"/>
      <c r="K50" s="28"/>
      <c r="L50" s="33"/>
      <c r="M50" s="30"/>
      <c r="N50" s="28"/>
      <c r="O50" s="28"/>
      <c r="P50" s="28"/>
      <c r="Q50" s="28"/>
      <c r="R50" s="28"/>
      <c r="S50" s="28"/>
      <c r="T50" s="28"/>
      <c r="U50" s="28"/>
    </row>
    <row r="51" spans="1:25" ht="22.5" customHeight="1">
      <c r="C51" s="31"/>
      <c r="D51" s="29"/>
      <c r="E51" s="29"/>
      <c r="F51" s="29"/>
      <c r="G51" s="29"/>
      <c r="H51" s="29"/>
      <c r="I51" s="29"/>
      <c r="J51" s="29"/>
      <c r="K51" s="29"/>
      <c r="L51" s="33"/>
      <c r="M51" s="31"/>
      <c r="N51" s="29"/>
      <c r="O51" s="29"/>
      <c r="P51" s="29"/>
      <c r="Q51" s="29"/>
      <c r="R51" s="29"/>
      <c r="S51" s="29"/>
      <c r="T51" s="29"/>
      <c r="U51" s="29"/>
    </row>
    <row r="52" spans="1:25" ht="22.5" customHeight="1">
      <c r="C52" s="31"/>
      <c r="D52" s="29"/>
      <c r="E52" s="29"/>
      <c r="F52" s="29"/>
      <c r="G52" s="29"/>
      <c r="H52" s="29"/>
      <c r="I52" s="29"/>
      <c r="J52" s="29"/>
      <c r="K52" s="29"/>
      <c r="L52" s="33"/>
      <c r="M52" s="31"/>
      <c r="N52" s="29"/>
      <c r="O52" s="29"/>
      <c r="P52" s="29"/>
      <c r="Q52" s="29"/>
      <c r="R52" s="29"/>
      <c r="S52" s="29"/>
      <c r="T52" s="29"/>
      <c r="U52" s="29"/>
    </row>
    <row r="53" spans="1:25" ht="22.5" customHeight="1">
      <c r="C53" s="31"/>
      <c r="D53" s="29"/>
      <c r="E53" s="29"/>
      <c r="F53" s="29"/>
      <c r="G53" s="29"/>
      <c r="H53" s="29"/>
      <c r="I53" s="29"/>
      <c r="J53" s="29"/>
      <c r="K53" s="29"/>
      <c r="L53" s="33"/>
      <c r="M53" s="31"/>
      <c r="N53" s="29"/>
      <c r="O53" s="29"/>
      <c r="P53" s="29"/>
      <c r="Q53" s="29"/>
      <c r="R53" s="29"/>
      <c r="S53" s="29"/>
      <c r="T53" s="29"/>
      <c r="U53" s="29"/>
    </row>
    <row r="54" spans="1:25" ht="11.25" customHeight="1">
      <c r="C54" s="34"/>
      <c r="D54" s="33"/>
      <c r="E54" s="33"/>
      <c r="F54" s="33"/>
      <c r="G54" s="33"/>
      <c r="H54" s="33"/>
      <c r="I54" s="33"/>
      <c r="J54" s="33"/>
      <c r="K54" s="33"/>
      <c r="L54" s="33"/>
      <c r="M54" s="34"/>
      <c r="N54" s="33"/>
      <c r="O54" s="33"/>
      <c r="P54" s="33"/>
      <c r="Q54" s="33"/>
      <c r="R54" s="33"/>
      <c r="S54" s="33"/>
      <c r="T54" s="33"/>
      <c r="U54" s="33"/>
    </row>
    <row r="55" spans="1:25" ht="11.25" customHeight="1">
      <c r="C55" s="34"/>
      <c r="D55" s="33"/>
      <c r="E55" s="33"/>
      <c r="F55" s="33"/>
      <c r="G55" s="33"/>
      <c r="H55" s="33"/>
      <c r="I55" s="33"/>
      <c r="J55" s="33"/>
      <c r="K55" s="33"/>
      <c r="L55" s="33"/>
      <c r="M55" s="34"/>
      <c r="N55" s="33"/>
      <c r="O55" s="33"/>
      <c r="P55" s="33"/>
      <c r="Q55" s="33"/>
      <c r="R55" s="33"/>
      <c r="S55" s="33"/>
      <c r="T55" s="33"/>
      <c r="U55" s="33"/>
    </row>
    <row r="56" spans="1:25" ht="46.5" customHeight="1">
      <c r="A56">
        <v>142</v>
      </c>
      <c r="C56" s="11">
        <f ca="1">1+C45</f>
        <v>46163</v>
      </c>
      <c r="D56" s="12" t="str">
        <f t="shared" ref="D56:D66" ca="1" si="9">IF(C56="","",TEXT(C56,"AAA"))</f>
        <v>木</v>
      </c>
      <c r="E56" s="42"/>
      <c r="F56" s="23"/>
      <c r="G56" s="12"/>
      <c r="H56" s="406"/>
      <c r="I56" s="407"/>
      <c r="J56" s="14"/>
      <c r="K56" s="12"/>
      <c r="L56" s="32"/>
      <c r="M56" s="11">
        <f t="shared" ref="M56:O66" ca="1" si="10">C56</f>
        <v>46163</v>
      </c>
      <c r="N56" s="12" t="str">
        <f t="shared" ca="1" si="10"/>
        <v>木</v>
      </c>
      <c r="O56" s="41">
        <f>E56</f>
        <v>0</v>
      </c>
      <c r="P56" s="14">
        <f t="shared" ref="P56:P66" si="11">F56</f>
        <v>0</v>
      </c>
      <c r="Q56" s="24"/>
      <c r="R56" s="395"/>
      <c r="S56" s="396"/>
      <c r="T56" s="23"/>
      <c r="U56" s="24"/>
      <c r="Y56">
        <v>144</v>
      </c>
    </row>
    <row r="57" spans="1:25" ht="46.5" customHeight="1">
      <c r="A57">
        <v>143</v>
      </c>
      <c r="C57" s="11">
        <f ca="1">1+C56</f>
        <v>46164</v>
      </c>
      <c r="D57" s="12" t="str">
        <f t="shared" ca="1" si="9"/>
        <v>金</v>
      </c>
      <c r="E57" s="42"/>
      <c r="F57" s="23"/>
      <c r="G57" s="12"/>
      <c r="H57" s="406"/>
      <c r="I57" s="407"/>
      <c r="J57" s="14"/>
      <c r="K57" s="12"/>
      <c r="L57" s="32"/>
      <c r="M57" s="11">
        <f t="shared" ca="1" si="10"/>
        <v>46164</v>
      </c>
      <c r="N57" s="12" t="str">
        <f t="shared" ca="1" si="10"/>
        <v>金</v>
      </c>
      <c r="O57" s="41">
        <f t="shared" si="10"/>
        <v>0</v>
      </c>
      <c r="P57" s="14">
        <f t="shared" si="11"/>
        <v>0</v>
      </c>
      <c r="Q57" s="24"/>
      <c r="R57" s="395"/>
      <c r="S57" s="396"/>
      <c r="T57" s="23"/>
      <c r="U57" s="24"/>
      <c r="Y57">
        <f>1+Y56</f>
        <v>145</v>
      </c>
    </row>
    <row r="58" spans="1:25" ht="46.5" customHeight="1">
      <c r="A58">
        <v>144</v>
      </c>
      <c r="C58" s="11">
        <f t="shared" ref="C58:C65" ca="1" si="12">1+C57</f>
        <v>46165</v>
      </c>
      <c r="D58" s="12" t="str">
        <f t="shared" ca="1" si="9"/>
        <v>土</v>
      </c>
      <c r="E58" s="42"/>
      <c r="F58" s="23"/>
      <c r="G58" s="10"/>
      <c r="H58" s="406"/>
      <c r="I58" s="407"/>
      <c r="J58" s="14"/>
      <c r="K58" s="12"/>
      <c r="L58" s="32"/>
      <c r="M58" s="11">
        <f t="shared" ca="1" si="10"/>
        <v>46165</v>
      </c>
      <c r="N58" s="12" t="str">
        <f t="shared" ca="1" si="10"/>
        <v>土</v>
      </c>
      <c r="O58" s="41">
        <f t="shared" si="10"/>
        <v>0</v>
      </c>
      <c r="P58" s="14">
        <f t="shared" si="11"/>
        <v>0</v>
      </c>
      <c r="Q58" s="24"/>
      <c r="R58" s="395"/>
      <c r="S58" s="396"/>
      <c r="T58" s="23"/>
      <c r="U58" s="24"/>
      <c r="Y58">
        <f t="shared" ref="Y58:Y66" si="13">1+Y57</f>
        <v>146</v>
      </c>
    </row>
    <row r="59" spans="1:25" ht="46.5" customHeight="1">
      <c r="A59">
        <v>145</v>
      </c>
      <c r="C59" s="11">
        <f t="shared" ca="1" si="12"/>
        <v>46166</v>
      </c>
      <c r="D59" s="12" t="str">
        <f t="shared" ca="1" si="9"/>
        <v>日</v>
      </c>
      <c r="E59" s="42"/>
      <c r="F59" s="23"/>
      <c r="G59" s="10"/>
      <c r="H59" s="406"/>
      <c r="I59" s="407"/>
      <c r="J59" s="14"/>
      <c r="K59" s="12"/>
      <c r="L59" s="32"/>
      <c r="M59" s="11">
        <f t="shared" ca="1" si="10"/>
        <v>46166</v>
      </c>
      <c r="N59" s="12" t="str">
        <f t="shared" ca="1" si="10"/>
        <v>日</v>
      </c>
      <c r="O59" s="41">
        <f t="shared" si="10"/>
        <v>0</v>
      </c>
      <c r="P59" s="14">
        <f t="shared" si="11"/>
        <v>0</v>
      </c>
      <c r="Q59" s="24"/>
      <c r="R59" s="395"/>
      <c r="S59" s="396"/>
      <c r="T59" s="23"/>
      <c r="U59" s="24"/>
      <c r="Y59">
        <f t="shared" si="13"/>
        <v>147</v>
      </c>
    </row>
    <row r="60" spans="1:25" ht="46.5" customHeight="1">
      <c r="A60">
        <v>146</v>
      </c>
      <c r="C60" s="11">
        <f t="shared" ca="1" si="12"/>
        <v>46167</v>
      </c>
      <c r="D60" s="12" t="str">
        <f t="shared" ca="1" si="9"/>
        <v>月</v>
      </c>
      <c r="E60" s="42"/>
      <c r="F60" s="23"/>
      <c r="G60" s="12"/>
      <c r="H60" s="406"/>
      <c r="I60" s="407"/>
      <c r="J60" s="14"/>
      <c r="K60" s="12"/>
      <c r="L60" s="32"/>
      <c r="M60" s="11">
        <f t="shared" ca="1" si="10"/>
        <v>46167</v>
      </c>
      <c r="N60" s="12" t="str">
        <f t="shared" ca="1" si="10"/>
        <v>月</v>
      </c>
      <c r="O60" s="41">
        <f t="shared" si="10"/>
        <v>0</v>
      </c>
      <c r="P60" s="14">
        <f t="shared" si="11"/>
        <v>0</v>
      </c>
      <c r="Q60" s="24"/>
      <c r="R60" s="395"/>
      <c r="S60" s="396"/>
      <c r="T60" s="23"/>
      <c r="U60" s="24"/>
      <c r="Y60">
        <f t="shared" si="13"/>
        <v>148</v>
      </c>
    </row>
    <row r="61" spans="1:25" ht="46.5" customHeight="1">
      <c r="A61">
        <v>147</v>
      </c>
      <c r="C61" s="11">
        <f t="shared" ca="1" si="12"/>
        <v>46168</v>
      </c>
      <c r="D61" s="12" t="str">
        <f t="shared" ca="1" si="9"/>
        <v>火</v>
      </c>
      <c r="E61" s="42"/>
      <c r="F61" s="23"/>
      <c r="G61" s="12"/>
      <c r="H61" s="406"/>
      <c r="I61" s="407"/>
      <c r="J61" s="14"/>
      <c r="K61" s="12"/>
      <c r="L61" s="32"/>
      <c r="M61" s="11">
        <f t="shared" ca="1" si="10"/>
        <v>46168</v>
      </c>
      <c r="N61" s="12" t="str">
        <f t="shared" ca="1" si="10"/>
        <v>火</v>
      </c>
      <c r="O61" s="41">
        <f t="shared" si="10"/>
        <v>0</v>
      </c>
      <c r="P61" s="14">
        <f t="shared" si="11"/>
        <v>0</v>
      </c>
      <c r="Q61" s="24"/>
      <c r="R61" s="395"/>
      <c r="S61" s="396"/>
      <c r="T61" s="23"/>
      <c r="U61" s="24"/>
      <c r="Y61">
        <f t="shared" si="13"/>
        <v>149</v>
      </c>
    </row>
    <row r="62" spans="1:25" ht="46.5" customHeight="1">
      <c r="A62">
        <v>148</v>
      </c>
      <c r="C62" s="11">
        <f t="shared" ca="1" si="12"/>
        <v>46169</v>
      </c>
      <c r="D62" s="12" t="str">
        <f t="shared" ca="1" si="9"/>
        <v>水</v>
      </c>
      <c r="E62" s="42"/>
      <c r="F62" s="23"/>
      <c r="G62" s="12"/>
      <c r="H62" s="406"/>
      <c r="I62" s="407"/>
      <c r="J62" s="14"/>
      <c r="K62" s="12"/>
      <c r="L62" s="32"/>
      <c r="M62" s="11">
        <f t="shared" ca="1" si="10"/>
        <v>46169</v>
      </c>
      <c r="N62" s="12" t="str">
        <f t="shared" ca="1" si="10"/>
        <v>水</v>
      </c>
      <c r="O62" s="41">
        <f t="shared" si="10"/>
        <v>0</v>
      </c>
      <c r="P62" s="14">
        <f t="shared" si="11"/>
        <v>0</v>
      </c>
      <c r="Q62" s="24"/>
      <c r="R62" s="395"/>
      <c r="S62" s="396"/>
      <c r="T62" s="23"/>
      <c r="U62" s="24"/>
      <c r="Y62">
        <f t="shared" si="13"/>
        <v>150</v>
      </c>
    </row>
    <row r="63" spans="1:25" ht="46.5" customHeight="1">
      <c r="A63">
        <v>149</v>
      </c>
      <c r="C63" s="11">
        <f t="shared" ca="1" si="12"/>
        <v>46170</v>
      </c>
      <c r="D63" s="12" t="str">
        <f t="shared" ca="1" si="9"/>
        <v>木</v>
      </c>
      <c r="E63" s="42"/>
      <c r="F63" s="23"/>
      <c r="G63" s="12"/>
      <c r="H63" s="406"/>
      <c r="I63" s="407"/>
      <c r="J63" s="14"/>
      <c r="K63" s="12"/>
      <c r="L63" s="32"/>
      <c r="M63" s="11">
        <f t="shared" ca="1" si="10"/>
        <v>46170</v>
      </c>
      <c r="N63" s="12" t="str">
        <f t="shared" ca="1" si="10"/>
        <v>木</v>
      </c>
      <c r="O63" s="41">
        <f t="shared" si="10"/>
        <v>0</v>
      </c>
      <c r="P63" s="14">
        <f t="shared" si="11"/>
        <v>0</v>
      </c>
      <c r="Q63" s="24"/>
      <c r="R63" s="395"/>
      <c r="S63" s="396"/>
      <c r="T63" s="23"/>
      <c r="U63" s="24"/>
      <c r="Y63">
        <f t="shared" si="13"/>
        <v>151</v>
      </c>
    </row>
    <row r="64" spans="1:25" ht="46.5" customHeight="1">
      <c r="A64">
        <v>150</v>
      </c>
      <c r="C64" s="11">
        <f t="shared" ca="1" si="12"/>
        <v>46171</v>
      </c>
      <c r="D64" s="12" t="str">
        <f t="shared" ca="1" si="9"/>
        <v>金</v>
      </c>
      <c r="E64" s="42"/>
      <c r="F64" s="23"/>
      <c r="G64" s="12"/>
      <c r="H64" s="406"/>
      <c r="I64" s="407"/>
      <c r="J64" s="14"/>
      <c r="K64" s="12"/>
      <c r="L64" s="32"/>
      <c r="M64" s="11">
        <f t="shared" ca="1" si="10"/>
        <v>46171</v>
      </c>
      <c r="N64" s="12" t="str">
        <f t="shared" ca="1" si="10"/>
        <v>金</v>
      </c>
      <c r="O64" s="41">
        <f t="shared" si="10"/>
        <v>0</v>
      </c>
      <c r="P64" s="14">
        <f t="shared" si="11"/>
        <v>0</v>
      </c>
      <c r="Q64" s="24"/>
      <c r="R64" s="395"/>
      <c r="S64" s="396"/>
      <c r="T64" s="23"/>
      <c r="U64" s="24"/>
      <c r="Y64">
        <f t="shared" si="13"/>
        <v>152</v>
      </c>
    </row>
    <row r="65" spans="1:25" ht="46.5" customHeight="1">
      <c r="A65">
        <v>151</v>
      </c>
      <c r="C65" s="11">
        <f t="shared" ca="1" si="12"/>
        <v>46172</v>
      </c>
      <c r="D65" s="12" t="str">
        <f t="shared" ca="1" si="9"/>
        <v>土</v>
      </c>
      <c r="E65" s="42"/>
      <c r="F65" s="23"/>
      <c r="G65" s="12"/>
      <c r="H65" s="406"/>
      <c r="I65" s="407"/>
      <c r="J65" s="14"/>
      <c r="K65" s="12"/>
      <c r="L65" s="32"/>
      <c r="M65" s="11">
        <f t="shared" ca="1" si="10"/>
        <v>46172</v>
      </c>
      <c r="N65" s="12" t="str">
        <f t="shared" ca="1" si="10"/>
        <v>土</v>
      </c>
      <c r="O65" s="41">
        <f t="shared" si="10"/>
        <v>0</v>
      </c>
      <c r="P65" s="14">
        <f t="shared" si="11"/>
        <v>0</v>
      </c>
      <c r="Q65" s="24"/>
      <c r="R65" s="395"/>
      <c r="S65" s="396"/>
      <c r="T65" s="23"/>
      <c r="U65" s="24"/>
      <c r="Y65">
        <f t="shared" si="13"/>
        <v>153</v>
      </c>
    </row>
    <row r="66" spans="1:25" ht="46.5" customHeight="1">
      <c r="A66">
        <v>152</v>
      </c>
      <c r="C66" s="11">
        <f ca="1">1+C65</f>
        <v>46173</v>
      </c>
      <c r="D66" s="12" t="str">
        <f t="shared" ca="1" si="9"/>
        <v>日</v>
      </c>
      <c r="E66" s="42"/>
      <c r="F66" s="23"/>
      <c r="G66" s="12"/>
      <c r="H66" s="406"/>
      <c r="I66" s="407"/>
      <c r="J66" s="14"/>
      <c r="K66" s="12"/>
      <c r="L66" s="32"/>
      <c r="M66" s="11">
        <f t="shared" ca="1" si="10"/>
        <v>46173</v>
      </c>
      <c r="N66" s="12" t="str">
        <f t="shared" ca="1" si="10"/>
        <v>日</v>
      </c>
      <c r="O66" s="41">
        <f t="shared" si="10"/>
        <v>0</v>
      </c>
      <c r="P66" s="14">
        <f t="shared" si="11"/>
        <v>0</v>
      </c>
      <c r="Q66" s="24"/>
      <c r="R66" s="395"/>
      <c r="S66" s="396"/>
      <c r="T66" s="23"/>
      <c r="U66" s="24"/>
      <c r="Y66">
        <f t="shared" si="13"/>
        <v>154</v>
      </c>
    </row>
    <row r="67" spans="1:25" ht="25.5" customHeight="1">
      <c r="C67" s="69" t="s">
        <v>53</v>
      </c>
      <c r="D67" s="69"/>
      <c r="E67" s="69"/>
      <c r="F67" s="69"/>
      <c r="G67" s="69"/>
      <c r="H67" s="69"/>
      <c r="I67" s="69"/>
      <c r="J67" s="69"/>
      <c r="K67" s="69"/>
      <c r="L67" s="69"/>
      <c r="M67" s="69" t="s">
        <v>53</v>
      </c>
      <c r="N67" s="69"/>
      <c r="O67" s="69"/>
      <c r="P67" s="69"/>
      <c r="Q67" s="69"/>
      <c r="R67" s="69"/>
      <c r="S67" s="69"/>
      <c r="T67" s="69"/>
      <c r="U67" s="69"/>
    </row>
    <row r="68" spans="1:25">
      <c r="C68" s="13"/>
      <c r="M68" s="13"/>
    </row>
    <row r="69" spans="1:25" ht="14.25">
      <c r="C69" s="8" t="s">
        <v>23</v>
      </c>
      <c r="M69" s="8" t="s">
        <v>23</v>
      </c>
    </row>
    <row r="70" spans="1:25" ht="22.5" customHeight="1">
      <c r="C70" s="30"/>
      <c r="D70" s="28"/>
      <c r="E70" s="28"/>
      <c r="F70" s="28"/>
      <c r="G70" s="28"/>
      <c r="H70" s="28"/>
      <c r="I70" s="28"/>
      <c r="J70" s="28"/>
      <c r="K70" s="28"/>
      <c r="L70" s="33"/>
      <c r="M70" s="30"/>
      <c r="N70" s="28"/>
      <c r="O70" s="28"/>
      <c r="P70" s="28"/>
      <c r="Q70" s="28"/>
      <c r="R70" s="28"/>
      <c r="S70" s="28"/>
      <c r="T70" s="28"/>
      <c r="U70" s="28"/>
    </row>
    <row r="71" spans="1:25" ht="22.5" customHeight="1">
      <c r="C71" s="31"/>
      <c r="D71" s="29"/>
      <c r="E71" s="29"/>
      <c r="F71" s="29"/>
      <c r="G71" s="29"/>
      <c r="H71" s="29"/>
      <c r="I71" s="29"/>
      <c r="J71" s="29"/>
      <c r="K71" s="29"/>
      <c r="L71" s="33"/>
      <c r="M71" s="31"/>
      <c r="N71" s="29"/>
      <c r="O71" s="29"/>
      <c r="P71" s="29"/>
      <c r="Q71" s="29"/>
      <c r="R71" s="29"/>
      <c r="S71" s="29"/>
      <c r="T71" s="29"/>
      <c r="U71" s="29"/>
    </row>
    <row r="72" spans="1:25" ht="22.5" customHeight="1">
      <c r="C72" s="31"/>
      <c r="D72" s="29"/>
      <c r="E72" s="29"/>
      <c r="F72" s="29"/>
      <c r="G72" s="29"/>
      <c r="H72" s="29"/>
      <c r="I72" s="29"/>
      <c r="J72" s="29"/>
      <c r="K72" s="29"/>
      <c r="L72" s="33"/>
      <c r="M72" s="31"/>
      <c r="N72" s="29"/>
      <c r="O72" s="29"/>
      <c r="P72" s="29"/>
      <c r="Q72" s="29"/>
      <c r="R72" s="29"/>
      <c r="S72" s="29"/>
      <c r="T72" s="29"/>
      <c r="U72" s="29"/>
    </row>
    <row r="73" spans="1:25" ht="22.5" customHeight="1">
      <c r="C73" s="31"/>
      <c r="D73" s="29"/>
      <c r="E73" s="29"/>
      <c r="F73" s="29"/>
      <c r="G73" s="29"/>
      <c r="H73" s="29"/>
      <c r="I73" s="29"/>
      <c r="J73" s="29"/>
      <c r="K73" s="29"/>
      <c r="L73" s="33"/>
      <c r="M73" s="31"/>
      <c r="N73" s="29"/>
      <c r="O73" s="29"/>
      <c r="P73" s="29"/>
      <c r="Q73" s="29"/>
      <c r="R73" s="29"/>
      <c r="S73" s="29"/>
      <c r="T73" s="29"/>
      <c r="U73" s="29"/>
    </row>
    <row r="74" spans="1:25" ht="11.25" customHeight="1">
      <c r="C74" s="34"/>
      <c r="D74" s="33"/>
      <c r="E74" s="33"/>
      <c r="F74" s="33"/>
      <c r="G74" s="33"/>
      <c r="H74" s="33"/>
      <c r="I74" s="33"/>
      <c r="J74" s="33"/>
      <c r="K74" s="33"/>
      <c r="L74" s="33"/>
      <c r="M74" s="34"/>
      <c r="N74" s="33"/>
      <c r="O74" s="33"/>
      <c r="P74" s="33"/>
      <c r="Q74" s="33"/>
      <c r="R74" s="33"/>
      <c r="S74" s="33"/>
      <c r="T74" s="33"/>
      <c r="U74" s="33"/>
    </row>
    <row r="75" spans="1:25">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600-000000000000}">
      <formula1>$X$5:$X$7</formula1>
    </dataValidation>
    <dataValidation type="list" allowBlank="1" showInputMessage="1" showErrorMessage="1" sqref="F16:F26 F36:F46 F56:F66 T16:T26 T56:T66 T36:T46" xr:uid="{00000000-0002-0000-06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153</v>
      </c>
      <c r="C16" s="11">
        <f ca="1">VLOOKUP(ｶﾚﾝﾀﾞｰ!$QT$1,ｶﾚﾝﾀﾞｰ!$QS$5:$AGJ$45,6,FALSE)</f>
        <v>46174</v>
      </c>
      <c r="D16" s="12" t="str">
        <f ca="1">IF(C16="","",TEXT(C16,"AAA"))</f>
        <v>月</v>
      </c>
      <c r="E16" s="42"/>
      <c r="F16" s="23"/>
      <c r="G16" s="12"/>
      <c r="H16" s="406"/>
      <c r="I16" s="407"/>
      <c r="J16" s="14"/>
      <c r="K16" s="12"/>
      <c r="L16" s="32"/>
      <c r="M16" s="11">
        <f ca="1">C16</f>
        <v>46174</v>
      </c>
      <c r="N16" s="12" t="str">
        <f ca="1">D16</f>
        <v>月</v>
      </c>
      <c r="O16" s="41">
        <f>E16</f>
        <v>0</v>
      </c>
      <c r="P16" s="14">
        <f>F16</f>
        <v>0</v>
      </c>
      <c r="Q16" s="24"/>
      <c r="R16" s="395"/>
      <c r="S16" s="396"/>
      <c r="T16" s="23"/>
      <c r="U16" s="24"/>
    </row>
    <row r="17" spans="1:21" ht="46.5" customHeight="1">
      <c r="A17">
        <v>154</v>
      </c>
      <c r="C17" s="11">
        <f ca="1">1+C16</f>
        <v>46175</v>
      </c>
      <c r="D17" s="12" t="str">
        <f t="shared" ref="D17:D25" ca="1" si="0">IF(C17="","",TEXT(C17,"AAA"))</f>
        <v>火</v>
      </c>
      <c r="E17" s="42"/>
      <c r="F17" s="23"/>
      <c r="G17" s="12"/>
      <c r="H17" s="406"/>
      <c r="I17" s="407"/>
      <c r="J17" s="14"/>
      <c r="K17" s="12"/>
      <c r="L17" s="32"/>
      <c r="M17" s="11">
        <f t="shared" ref="M17:P26" ca="1" si="1">C17</f>
        <v>46175</v>
      </c>
      <c r="N17" s="12" t="str">
        <f t="shared" ca="1" si="1"/>
        <v>火</v>
      </c>
      <c r="O17" s="41">
        <f t="shared" si="1"/>
        <v>0</v>
      </c>
      <c r="P17" s="14">
        <f t="shared" si="1"/>
        <v>0</v>
      </c>
      <c r="Q17" s="24"/>
      <c r="R17" s="395"/>
      <c r="S17" s="396"/>
      <c r="T17" s="23"/>
      <c r="U17" s="24"/>
    </row>
    <row r="18" spans="1:21" ht="46.5" customHeight="1">
      <c r="A18">
        <v>155</v>
      </c>
      <c r="C18" s="11">
        <f t="shared" ref="C18:C24" ca="1" si="2">1+C17</f>
        <v>46176</v>
      </c>
      <c r="D18" s="12" t="str">
        <f t="shared" ca="1" si="0"/>
        <v>水</v>
      </c>
      <c r="E18" s="42"/>
      <c r="F18" s="23"/>
      <c r="G18" s="10"/>
      <c r="H18" s="406"/>
      <c r="I18" s="407"/>
      <c r="J18" s="14"/>
      <c r="K18" s="12"/>
      <c r="L18" s="32"/>
      <c r="M18" s="11">
        <f t="shared" ca="1" si="1"/>
        <v>46176</v>
      </c>
      <c r="N18" s="12" t="str">
        <f t="shared" ca="1" si="1"/>
        <v>水</v>
      </c>
      <c r="O18" s="41">
        <f t="shared" si="1"/>
        <v>0</v>
      </c>
      <c r="P18" s="14">
        <f t="shared" si="1"/>
        <v>0</v>
      </c>
      <c r="Q18" s="24"/>
      <c r="R18" s="395"/>
      <c r="S18" s="396"/>
      <c r="T18" s="23"/>
      <c r="U18" s="24"/>
    </row>
    <row r="19" spans="1:21" ht="46.5" customHeight="1">
      <c r="A19">
        <v>156</v>
      </c>
      <c r="C19" s="11">
        <f t="shared" ca="1" si="2"/>
        <v>46177</v>
      </c>
      <c r="D19" s="12" t="str">
        <f t="shared" ca="1" si="0"/>
        <v>木</v>
      </c>
      <c r="E19" s="42"/>
      <c r="F19" s="23"/>
      <c r="G19" s="10"/>
      <c r="H19" s="406"/>
      <c r="I19" s="407"/>
      <c r="J19" s="14"/>
      <c r="K19" s="12"/>
      <c r="L19" s="32"/>
      <c r="M19" s="11">
        <f t="shared" ca="1" si="1"/>
        <v>46177</v>
      </c>
      <c r="N19" s="12" t="str">
        <f t="shared" ca="1" si="1"/>
        <v>木</v>
      </c>
      <c r="O19" s="41">
        <f t="shared" si="1"/>
        <v>0</v>
      </c>
      <c r="P19" s="14">
        <f t="shared" si="1"/>
        <v>0</v>
      </c>
      <c r="Q19" s="24"/>
      <c r="R19" s="395"/>
      <c r="S19" s="396"/>
      <c r="T19" s="23"/>
      <c r="U19" s="24"/>
    </row>
    <row r="20" spans="1:21" ht="46.5" customHeight="1">
      <c r="A20">
        <v>157</v>
      </c>
      <c r="C20" s="11">
        <f t="shared" ca="1" si="2"/>
        <v>46178</v>
      </c>
      <c r="D20" s="12" t="str">
        <f t="shared" ca="1" si="0"/>
        <v>金</v>
      </c>
      <c r="E20" s="42"/>
      <c r="F20" s="23"/>
      <c r="G20" s="12"/>
      <c r="H20" s="406"/>
      <c r="I20" s="407"/>
      <c r="J20" s="14"/>
      <c r="K20" s="12"/>
      <c r="L20" s="32"/>
      <c r="M20" s="11">
        <f t="shared" ca="1" si="1"/>
        <v>46178</v>
      </c>
      <c r="N20" s="12" t="str">
        <f t="shared" ca="1" si="1"/>
        <v>金</v>
      </c>
      <c r="O20" s="41">
        <f t="shared" si="1"/>
        <v>0</v>
      </c>
      <c r="P20" s="14">
        <f t="shared" si="1"/>
        <v>0</v>
      </c>
      <c r="Q20" s="24"/>
      <c r="R20" s="395"/>
      <c r="S20" s="396"/>
      <c r="T20" s="23"/>
      <c r="U20" s="24"/>
    </row>
    <row r="21" spans="1:21" ht="46.5" customHeight="1">
      <c r="A21">
        <v>158</v>
      </c>
      <c r="C21" s="11">
        <f t="shared" ca="1" si="2"/>
        <v>46179</v>
      </c>
      <c r="D21" s="12" t="str">
        <f t="shared" ca="1" si="0"/>
        <v>土</v>
      </c>
      <c r="E21" s="42"/>
      <c r="F21" s="23"/>
      <c r="G21" s="12"/>
      <c r="H21" s="406"/>
      <c r="I21" s="407"/>
      <c r="J21" s="14"/>
      <c r="K21" s="12"/>
      <c r="L21" s="32"/>
      <c r="M21" s="11">
        <f t="shared" ca="1" si="1"/>
        <v>46179</v>
      </c>
      <c r="N21" s="12" t="str">
        <f t="shared" ca="1" si="1"/>
        <v>土</v>
      </c>
      <c r="O21" s="41">
        <f t="shared" si="1"/>
        <v>0</v>
      </c>
      <c r="P21" s="14">
        <f t="shared" si="1"/>
        <v>0</v>
      </c>
      <c r="Q21" s="24"/>
      <c r="R21" s="395"/>
      <c r="S21" s="396"/>
      <c r="T21" s="23"/>
      <c r="U21" s="24"/>
    </row>
    <row r="22" spans="1:21" ht="46.5" customHeight="1">
      <c r="A22">
        <v>159</v>
      </c>
      <c r="C22" s="11">
        <f t="shared" ca="1" si="2"/>
        <v>46180</v>
      </c>
      <c r="D22" s="12" t="str">
        <f t="shared" ca="1" si="0"/>
        <v>日</v>
      </c>
      <c r="E22" s="42"/>
      <c r="F22" s="23"/>
      <c r="G22" s="12"/>
      <c r="H22" s="406"/>
      <c r="I22" s="407"/>
      <c r="J22" s="14"/>
      <c r="K22" s="12"/>
      <c r="L22" s="32"/>
      <c r="M22" s="11">
        <f t="shared" ca="1" si="1"/>
        <v>46180</v>
      </c>
      <c r="N22" s="12" t="str">
        <f t="shared" ca="1" si="1"/>
        <v>日</v>
      </c>
      <c r="O22" s="41">
        <f t="shared" si="1"/>
        <v>0</v>
      </c>
      <c r="P22" s="14">
        <f t="shared" si="1"/>
        <v>0</v>
      </c>
      <c r="Q22" s="24"/>
      <c r="R22" s="395"/>
      <c r="S22" s="396"/>
      <c r="T22" s="23"/>
      <c r="U22" s="24"/>
    </row>
    <row r="23" spans="1:21" ht="46.5" customHeight="1">
      <c r="A23">
        <v>160</v>
      </c>
      <c r="C23" s="11">
        <f t="shared" ca="1" si="2"/>
        <v>46181</v>
      </c>
      <c r="D23" s="12" t="str">
        <f t="shared" ca="1" si="0"/>
        <v>月</v>
      </c>
      <c r="E23" s="42"/>
      <c r="F23" s="23"/>
      <c r="G23" s="12"/>
      <c r="H23" s="406"/>
      <c r="I23" s="407"/>
      <c r="J23" s="14"/>
      <c r="K23" s="12"/>
      <c r="L23" s="32"/>
      <c r="M23" s="11">
        <f t="shared" ca="1" si="1"/>
        <v>46181</v>
      </c>
      <c r="N23" s="12" t="str">
        <f t="shared" ca="1" si="1"/>
        <v>月</v>
      </c>
      <c r="O23" s="41">
        <f t="shared" si="1"/>
        <v>0</v>
      </c>
      <c r="P23" s="14">
        <f t="shared" si="1"/>
        <v>0</v>
      </c>
      <c r="Q23" s="24"/>
      <c r="R23" s="395"/>
      <c r="S23" s="396"/>
      <c r="T23" s="23"/>
      <c r="U23" s="24"/>
    </row>
    <row r="24" spans="1:21" ht="46.5" customHeight="1">
      <c r="A24">
        <v>161</v>
      </c>
      <c r="C24" s="11">
        <f t="shared" ca="1" si="2"/>
        <v>46182</v>
      </c>
      <c r="D24" s="12" t="str">
        <f t="shared" ca="1" si="0"/>
        <v>火</v>
      </c>
      <c r="E24" s="42"/>
      <c r="F24" s="23"/>
      <c r="G24" s="12"/>
      <c r="H24" s="406"/>
      <c r="I24" s="407"/>
      <c r="J24" s="14"/>
      <c r="K24" s="12"/>
      <c r="L24" s="32"/>
      <c r="M24" s="11">
        <f t="shared" ca="1" si="1"/>
        <v>46182</v>
      </c>
      <c r="N24" s="12" t="str">
        <f t="shared" ca="1" si="1"/>
        <v>火</v>
      </c>
      <c r="O24" s="41">
        <f t="shared" si="1"/>
        <v>0</v>
      </c>
      <c r="P24" s="14">
        <f t="shared" si="1"/>
        <v>0</v>
      </c>
      <c r="Q24" s="24"/>
      <c r="R24" s="395"/>
      <c r="S24" s="396"/>
      <c r="T24" s="23"/>
      <c r="U24" s="24"/>
    </row>
    <row r="25" spans="1:21" ht="46.5" customHeight="1">
      <c r="A25">
        <v>162</v>
      </c>
      <c r="C25" s="11">
        <f ca="1">1+C24</f>
        <v>46183</v>
      </c>
      <c r="D25" s="12" t="str">
        <f t="shared" ca="1" si="0"/>
        <v>水</v>
      </c>
      <c r="E25" s="42"/>
      <c r="F25" s="23"/>
      <c r="G25" s="12"/>
      <c r="H25" s="406"/>
      <c r="I25" s="407"/>
      <c r="J25" s="14"/>
      <c r="K25" s="12"/>
      <c r="L25" s="32"/>
      <c r="M25" s="11">
        <f t="shared" ca="1" si="1"/>
        <v>46183</v>
      </c>
      <c r="N25" s="12" t="str">
        <f t="shared" ca="1" si="1"/>
        <v>水</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163</v>
      </c>
      <c r="C36" s="11">
        <f ca="1">1+C25</f>
        <v>46184</v>
      </c>
      <c r="D36" s="12" t="str">
        <f ca="1">IF(C36="","",TEXT(C36,"AAA"))</f>
        <v>木</v>
      </c>
      <c r="E36" s="42"/>
      <c r="F36" s="23"/>
      <c r="G36" s="12"/>
      <c r="H36" s="406"/>
      <c r="I36" s="407"/>
      <c r="J36" s="14"/>
      <c r="K36" s="12"/>
      <c r="L36" s="32"/>
      <c r="M36" s="11">
        <f t="shared" ref="M36:O46" ca="1" si="3">C36</f>
        <v>46184</v>
      </c>
      <c r="N36" s="12" t="str">
        <f t="shared" ca="1" si="3"/>
        <v>木</v>
      </c>
      <c r="O36" s="41">
        <f>E36</f>
        <v>0</v>
      </c>
      <c r="P36" s="14">
        <f t="shared" ref="P36:P46" si="4">F36</f>
        <v>0</v>
      </c>
      <c r="Q36" s="24"/>
      <c r="R36" s="395"/>
      <c r="S36" s="396"/>
      <c r="T36" s="23"/>
      <c r="U36" s="24"/>
    </row>
    <row r="37" spans="1:21" ht="46.5" customHeight="1">
      <c r="A37">
        <v>164</v>
      </c>
      <c r="C37" s="11">
        <f ca="1">1+C36</f>
        <v>46185</v>
      </c>
      <c r="D37" s="12" t="str">
        <f t="shared" ref="D37:D45" ca="1" si="5">IF(C37="","",TEXT(C37,"AAA"))</f>
        <v>金</v>
      </c>
      <c r="E37" s="42"/>
      <c r="F37" s="23"/>
      <c r="G37" s="12"/>
      <c r="H37" s="406"/>
      <c r="I37" s="407"/>
      <c r="J37" s="14"/>
      <c r="K37" s="12"/>
      <c r="L37" s="32"/>
      <c r="M37" s="11">
        <f t="shared" ca="1" si="3"/>
        <v>46185</v>
      </c>
      <c r="N37" s="12" t="str">
        <f t="shared" ca="1" si="3"/>
        <v>金</v>
      </c>
      <c r="O37" s="41">
        <f t="shared" si="3"/>
        <v>0</v>
      </c>
      <c r="P37" s="14">
        <f t="shared" si="4"/>
        <v>0</v>
      </c>
      <c r="Q37" s="24"/>
      <c r="R37" s="395"/>
      <c r="S37" s="396"/>
      <c r="T37" s="23"/>
      <c r="U37" s="24"/>
    </row>
    <row r="38" spans="1:21" ht="46.5" customHeight="1">
      <c r="A38">
        <v>165</v>
      </c>
      <c r="C38" s="11">
        <f t="shared" ref="C38:C45" ca="1" si="6">1+C37</f>
        <v>46186</v>
      </c>
      <c r="D38" s="12" t="str">
        <f t="shared" ca="1" si="5"/>
        <v>土</v>
      </c>
      <c r="E38" s="42"/>
      <c r="F38" s="23"/>
      <c r="G38" s="10"/>
      <c r="H38" s="406"/>
      <c r="I38" s="407"/>
      <c r="J38" s="14"/>
      <c r="K38" s="12"/>
      <c r="L38" s="32"/>
      <c r="M38" s="11">
        <f t="shared" ca="1" si="3"/>
        <v>46186</v>
      </c>
      <c r="N38" s="12" t="str">
        <f t="shared" ca="1" si="3"/>
        <v>土</v>
      </c>
      <c r="O38" s="41">
        <f t="shared" si="3"/>
        <v>0</v>
      </c>
      <c r="P38" s="14">
        <f t="shared" si="4"/>
        <v>0</v>
      </c>
      <c r="Q38" s="24"/>
      <c r="R38" s="395"/>
      <c r="S38" s="396"/>
      <c r="T38" s="23"/>
      <c r="U38" s="24"/>
    </row>
    <row r="39" spans="1:21" ht="46.5" customHeight="1">
      <c r="A39">
        <v>166</v>
      </c>
      <c r="C39" s="11">
        <f t="shared" ca="1" si="6"/>
        <v>46187</v>
      </c>
      <c r="D39" s="12" t="str">
        <f t="shared" ca="1" si="5"/>
        <v>日</v>
      </c>
      <c r="E39" s="42"/>
      <c r="F39" s="23"/>
      <c r="G39" s="10"/>
      <c r="H39" s="406"/>
      <c r="I39" s="407"/>
      <c r="J39" s="14"/>
      <c r="K39" s="12"/>
      <c r="L39" s="32"/>
      <c r="M39" s="11">
        <f t="shared" ca="1" si="3"/>
        <v>46187</v>
      </c>
      <c r="N39" s="12" t="str">
        <f t="shared" ca="1" si="3"/>
        <v>日</v>
      </c>
      <c r="O39" s="41">
        <f t="shared" si="3"/>
        <v>0</v>
      </c>
      <c r="P39" s="14">
        <f t="shared" si="4"/>
        <v>0</v>
      </c>
      <c r="Q39" s="24"/>
      <c r="R39" s="395"/>
      <c r="S39" s="396"/>
      <c r="T39" s="23"/>
      <c r="U39" s="24"/>
    </row>
    <row r="40" spans="1:21" ht="46.5" customHeight="1">
      <c r="A40">
        <v>167</v>
      </c>
      <c r="C40" s="11">
        <f t="shared" ca="1" si="6"/>
        <v>46188</v>
      </c>
      <c r="D40" s="12" t="str">
        <f t="shared" ca="1" si="5"/>
        <v>月</v>
      </c>
      <c r="E40" s="42"/>
      <c r="F40" s="23"/>
      <c r="G40" s="12"/>
      <c r="H40" s="406"/>
      <c r="I40" s="407"/>
      <c r="J40" s="14"/>
      <c r="K40" s="12"/>
      <c r="L40" s="32"/>
      <c r="M40" s="11">
        <f t="shared" ca="1" si="3"/>
        <v>46188</v>
      </c>
      <c r="N40" s="12" t="str">
        <f t="shared" ca="1" si="3"/>
        <v>月</v>
      </c>
      <c r="O40" s="41">
        <f t="shared" si="3"/>
        <v>0</v>
      </c>
      <c r="P40" s="14">
        <f t="shared" si="4"/>
        <v>0</v>
      </c>
      <c r="Q40" s="24"/>
      <c r="R40" s="395"/>
      <c r="S40" s="396"/>
      <c r="T40" s="23"/>
      <c r="U40" s="24"/>
    </row>
    <row r="41" spans="1:21" ht="46.5" customHeight="1">
      <c r="A41">
        <v>168</v>
      </c>
      <c r="C41" s="11">
        <f t="shared" ca="1" si="6"/>
        <v>46189</v>
      </c>
      <c r="D41" s="12" t="str">
        <f t="shared" ca="1" si="5"/>
        <v>火</v>
      </c>
      <c r="E41" s="42"/>
      <c r="F41" s="23"/>
      <c r="G41" s="12"/>
      <c r="H41" s="406"/>
      <c r="I41" s="407"/>
      <c r="J41" s="14"/>
      <c r="K41" s="12"/>
      <c r="L41" s="32"/>
      <c r="M41" s="11">
        <f t="shared" ca="1" si="3"/>
        <v>46189</v>
      </c>
      <c r="N41" s="12" t="str">
        <f t="shared" ca="1" si="3"/>
        <v>火</v>
      </c>
      <c r="O41" s="41">
        <f t="shared" si="3"/>
        <v>0</v>
      </c>
      <c r="P41" s="14">
        <f t="shared" si="4"/>
        <v>0</v>
      </c>
      <c r="Q41" s="24"/>
      <c r="R41" s="395"/>
      <c r="S41" s="396"/>
      <c r="T41" s="23"/>
      <c r="U41" s="24"/>
    </row>
    <row r="42" spans="1:21" ht="46.5" customHeight="1">
      <c r="A42">
        <v>169</v>
      </c>
      <c r="C42" s="11">
        <f t="shared" ca="1" si="6"/>
        <v>46190</v>
      </c>
      <c r="D42" s="12" t="str">
        <f t="shared" ca="1" si="5"/>
        <v>水</v>
      </c>
      <c r="E42" s="42"/>
      <c r="F42" s="23"/>
      <c r="G42" s="12"/>
      <c r="H42" s="406"/>
      <c r="I42" s="407"/>
      <c r="J42" s="14"/>
      <c r="K42" s="12"/>
      <c r="L42" s="32"/>
      <c r="M42" s="11">
        <f t="shared" ca="1" si="3"/>
        <v>46190</v>
      </c>
      <c r="N42" s="12" t="str">
        <f t="shared" ca="1" si="3"/>
        <v>水</v>
      </c>
      <c r="O42" s="41">
        <f t="shared" si="3"/>
        <v>0</v>
      </c>
      <c r="P42" s="14">
        <f t="shared" si="4"/>
        <v>0</v>
      </c>
      <c r="Q42" s="24"/>
      <c r="R42" s="395"/>
      <c r="S42" s="396"/>
      <c r="T42" s="23"/>
      <c r="U42" s="24"/>
    </row>
    <row r="43" spans="1:21" ht="46.5" customHeight="1">
      <c r="A43">
        <v>170</v>
      </c>
      <c r="C43" s="11">
        <f t="shared" ca="1" si="6"/>
        <v>46191</v>
      </c>
      <c r="D43" s="12" t="str">
        <f t="shared" ca="1" si="5"/>
        <v>木</v>
      </c>
      <c r="E43" s="42"/>
      <c r="F43" s="23"/>
      <c r="G43" s="12"/>
      <c r="H43" s="406"/>
      <c r="I43" s="407"/>
      <c r="J43" s="14"/>
      <c r="K43" s="12"/>
      <c r="L43" s="32"/>
      <c r="M43" s="11">
        <f t="shared" ca="1" si="3"/>
        <v>46191</v>
      </c>
      <c r="N43" s="12" t="str">
        <f t="shared" ca="1" si="3"/>
        <v>木</v>
      </c>
      <c r="O43" s="41">
        <f t="shared" si="3"/>
        <v>0</v>
      </c>
      <c r="P43" s="14">
        <f t="shared" si="4"/>
        <v>0</v>
      </c>
      <c r="Q43" s="24"/>
      <c r="R43" s="395"/>
      <c r="S43" s="396"/>
      <c r="T43" s="23"/>
      <c r="U43" s="24"/>
    </row>
    <row r="44" spans="1:21" ht="46.5" customHeight="1">
      <c r="A44">
        <v>171</v>
      </c>
      <c r="C44" s="11">
        <f t="shared" ca="1" si="6"/>
        <v>46192</v>
      </c>
      <c r="D44" s="12" t="str">
        <f t="shared" ca="1" si="5"/>
        <v>金</v>
      </c>
      <c r="E44" s="42"/>
      <c r="F44" s="23"/>
      <c r="G44" s="12"/>
      <c r="H44" s="406"/>
      <c r="I44" s="407"/>
      <c r="J44" s="14"/>
      <c r="K44" s="12"/>
      <c r="L44" s="32"/>
      <c r="M44" s="11">
        <f t="shared" ca="1" si="3"/>
        <v>46192</v>
      </c>
      <c r="N44" s="12" t="str">
        <f t="shared" ca="1" si="3"/>
        <v>金</v>
      </c>
      <c r="O44" s="41">
        <f t="shared" si="3"/>
        <v>0</v>
      </c>
      <c r="P44" s="14">
        <f t="shared" si="4"/>
        <v>0</v>
      </c>
      <c r="Q44" s="24"/>
      <c r="R44" s="395"/>
      <c r="S44" s="396"/>
      <c r="T44" s="23"/>
      <c r="U44" s="24"/>
    </row>
    <row r="45" spans="1:21" ht="46.5" customHeight="1">
      <c r="A45">
        <v>172</v>
      </c>
      <c r="C45" s="11">
        <f t="shared" ca="1" si="6"/>
        <v>46193</v>
      </c>
      <c r="D45" s="12" t="str">
        <f t="shared" ca="1" si="5"/>
        <v>土</v>
      </c>
      <c r="E45" s="42"/>
      <c r="F45" s="23"/>
      <c r="G45" s="12"/>
      <c r="H45" s="406"/>
      <c r="I45" s="407"/>
      <c r="J45" s="14"/>
      <c r="K45" s="12"/>
      <c r="L45" s="32"/>
      <c r="M45" s="11">
        <f t="shared" ca="1" si="3"/>
        <v>46193</v>
      </c>
      <c r="N45" s="12" t="str">
        <f t="shared" ca="1" si="3"/>
        <v>土</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173</v>
      </c>
      <c r="C56" s="11">
        <f ca="1">1+C45</f>
        <v>46194</v>
      </c>
      <c r="D56" s="12" t="str">
        <f t="shared" ref="D56:D66" ca="1" si="7">IF(C56="","",TEXT(C56,"AAA"))</f>
        <v>日</v>
      </c>
      <c r="E56" s="42"/>
      <c r="F56" s="23"/>
      <c r="G56" s="12"/>
      <c r="H56" s="406"/>
      <c r="I56" s="407"/>
      <c r="J56" s="14"/>
      <c r="K56" s="12"/>
      <c r="L56" s="32"/>
      <c r="M56" s="11">
        <f t="shared" ref="M56:O66" ca="1" si="8">C56</f>
        <v>46194</v>
      </c>
      <c r="N56" s="12" t="str">
        <f t="shared" ca="1" si="8"/>
        <v>日</v>
      </c>
      <c r="O56" s="41">
        <f>E56</f>
        <v>0</v>
      </c>
      <c r="P56" s="14">
        <f t="shared" ref="P56:P66" si="9">F56</f>
        <v>0</v>
      </c>
      <c r="Q56" s="24"/>
      <c r="R56" s="395"/>
      <c r="S56" s="396"/>
      <c r="T56" s="23"/>
      <c r="U56" s="24"/>
    </row>
    <row r="57" spans="1:21" ht="46.5" customHeight="1">
      <c r="A57">
        <v>174</v>
      </c>
      <c r="C57" s="11">
        <f ca="1">1+C56</f>
        <v>46195</v>
      </c>
      <c r="D57" s="12" t="str">
        <f t="shared" ca="1" si="7"/>
        <v>月</v>
      </c>
      <c r="E57" s="42"/>
      <c r="F57" s="23"/>
      <c r="G57" s="12"/>
      <c r="H57" s="406"/>
      <c r="I57" s="407"/>
      <c r="J57" s="14"/>
      <c r="K57" s="12"/>
      <c r="L57" s="32"/>
      <c r="M57" s="11">
        <f t="shared" ca="1" si="8"/>
        <v>46195</v>
      </c>
      <c r="N57" s="12" t="str">
        <f t="shared" ca="1" si="8"/>
        <v>月</v>
      </c>
      <c r="O57" s="41">
        <f t="shared" si="8"/>
        <v>0</v>
      </c>
      <c r="P57" s="14">
        <f t="shared" si="9"/>
        <v>0</v>
      </c>
      <c r="Q57" s="24"/>
      <c r="R57" s="395"/>
      <c r="S57" s="396"/>
      <c r="T57" s="23"/>
      <c r="U57" s="24"/>
    </row>
    <row r="58" spans="1:21" ht="46.5" customHeight="1">
      <c r="A58">
        <v>175</v>
      </c>
      <c r="C58" s="11">
        <f t="shared" ref="C58:C65" ca="1" si="10">1+C57</f>
        <v>46196</v>
      </c>
      <c r="D58" s="12" t="str">
        <f t="shared" ca="1" si="7"/>
        <v>火</v>
      </c>
      <c r="E58" s="42"/>
      <c r="F58" s="23"/>
      <c r="G58" s="10"/>
      <c r="H58" s="406"/>
      <c r="I58" s="407"/>
      <c r="J58" s="14"/>
      <c r="K58" s="12"/>
      <c r="L58" s="32"/>
      <c r="M58" s="11">
        <f t="shared" ca="1" si="8"/>
        <v>46196</v>
      </c>
      <c r="N58" s="12" t="str">
        <f t="shared" ca="1" si="8"/>
        <v>火</v>
      </c>
      <c r="O58" s="41">
        <f t="shared" si="8"/>
        <v>0</v>
      </c>
      <c r="P58" s="14">
        <f t="shared" si="9"/>
        <v>0</v>
      </c>
      <c r="Q58" s="24"/>
      <c r="R58" s="395"/>
      <c r="S58" s="396"/>
      <c r="T58" s="23"/>
      <c r="U58" s="24"/>
    </row>
    <row r="59" spans="1:21" ht="46.5" customHeight="1">
      <c r="A59">
        <v>176</v>
      </c>
      <c r="C59" s="11">
        <f t="shared" ca="1" si="10"/>
        <v>46197</v>
      </c>
      <c r="D59" s="12" t="str">
        <f t="shared" ca="1" si="7"/>
        <v>水</v>
      </c>
      <c r="E59" s="42"/>
      <c r="F59" s="23"/>
      <c r="G59" s="10"/>
      <c r="H59" s="406"/>
      <c r="I59" s="407"/>
      <c r="J59" s="14"/>
      <c r="K59" s="12"/>
      <c r="L59" s="32"/>
      <c r="M59" s="11">
        <f t="shared" ca="1" si="8"/>
        <v>46197</v>
      </c>
      <c r="N59" s="12" t="str">
        <f t="shared" ca="1" si="8"/>
        <v>水</v>
      </c>
      <c r="O59" s="41">
        <f t="shared" si="8"/>
        <v>0</v>
      </c>
      <c r="P59" s="14">
        <f t="shared" si="9"/>
        <v>0</v>
      </c>
      <c r="Q59" s="24"/>
      <c r="R59" s="395"/>
      <c r="S59" s="396"/>
      <c r="T59" s="23"/>
      <c r="U59" s="24"/>
    </row>
    <row r="60" spans="1:21" ht="46.5" customHeight="1">
      <c r="A60">
        <v>177</v>
      </c>
      <c r="C60" s="11">
        <f t="shared" ca="1" si="10"/>
        <v>46198</v>
      </c>
      <c r="D60" s="12" t="str">
        <f t="shared" ca="1" si="7"/>
        <v>木</v>
      </c>
      <c r="E60" s="42"/>
      <c r="F60" s="23"/>
      <c r="G60" s="12"/>
      <c r="H60" s="406"/>
      <c r="I60" s="407"/>
      <c r="J60" s="14"/>
      <c r="K60" s="12"/>
      <c r="L60" s="32"/>
      <c r="M60" s="11">
        <f t="shared" ca="1" si="8"/>
        <v>46198</v>
      </c>
      <c r="N60" s="12" t="str">
        <f t="shared" ca="1" si="8"/>
        <v>木</v>
      </c>
      <c r="O60" s="41">
        <f t="shared" si="8"/>
        <v>0</v>
      </c>
      <c r="P60" s="14">
        <f t="shared" si="9"/>
        <v>0</v>
      </c>
      <c r="Q60" s="24"/>
      <c r="R60" s="395"/>
      <c r="S60" s="396"/>
      <c r="T60" s="23"/>
      <c r="U60" s="24"/>
    </row>
    <row r="61" spans="1:21" ht="46.5" customHeight="1">
      <c r="A61">
        <v>178</v>
      </c>
      <c r="C61" s="11">
        <f t="shared" ca="1" si="10"/>
        <v>46199</v>
      </c>
      <c r="D61" s="12" t="str">
        <f t="shared" ca="1" si="7"/>
        <v>金</v>
      </c>
      <c r="E61" s="42"/>
      <c r="F61" s="23"/>
      <c r="G61" s="12"/>
      <c r="H61" s="406"/>
      <c r="I61" s="407"/>
      <c r="J61" s="14"/>
      <c r="K61" s="12"/>
      <c r="L61" s="32"/>
      <c r="M61" s="11">
        <f t="shared" ca="1" si="8"/>
        <v>46199</v>
      </c>
      <c r="N61" s="12" t="str">
        <f t="shared" ca="1" si="8"/>
        <v>金</v>
      </c>
      <c r="O61" s="41">
        <f t="shared" si="8"/>
        <v>0</v>
      </c>
      <c r="P61" s="14">
        <f t="shared" si="9"/>
        <v>0</v>
      </c>
      <c r="Q61" s="24"/>
      <c r="R61" s="395"/>
      <c r="S61" s="396"/>
      <c r="T61" s="23"/>
      <c r="U61" s="24"/>
    </row>
    <row r="62" spans="1:21" ht="46.5" customHeight="1">
      <c r="A62">
        <v>179</v>
      </c>
      <c r="C62" s="11">
        <f t="shared" ca="1" si="10"/>
        <v>46200</v>
      </c>
      <c r="D62" s="12" t="str">
        <f t="shared" ca="1" si="7"/>
        <v>土</v>
      </c>
      <c r="E62" s="42"/>
      <c r="F62" s="23"/>
      <c r="G62" s="12"/>
      <c r="H62" s="406"/>
      <c r="I62" s="407"/>
      <c r="J62" s="14"/>
      <c r="K62" s="12"/>
      <c r="L62" s="32"/>
      <c r="M62" s="11">
        <f t="shared" ca="1" si="8"/>
        <v>46200</v>
      </c>
      <c r="N62" s="12" t="str">
        <f t="shared" ca="1" si="8"/>
        <v>土</v>
      </c>
      <c r="O62" s="41">
        <f t="shared" si="8"/>
        <v>0</v>
      </c>
      <c r="P62" s="14">
        <f t="shared" si="9"/>
        <v>0</v>
      </c>
      <c r="Q62" s="24"/>
      <c r="R62" s="395"/>
      <c r="S62" s="396"/>
      <c r="T62" s="23"/>
      <c r="U62" s="24"/>
    </row>
    <row r="63" spans="1:21" ht="46.5" customHeight="1">
      <c r="A63">
        <v>180</v>
      </c>
      <c r="C63" s="11">
        <f t="shared" ca="1" si="10"/>
        <v>46201</v>
      </c>
      <c r="D63" s="12" t="str">
        <f t="shared" ca="1" si="7"/>
        <v>日</v>
      </c>
      <c r="E63" s="42"/>
      <c r="F63" s="23"/>
      <c r="G63" s="12"/>
      <c r="H63" s="406"/>
      <c r="I63" s="407"/>
      <c r="J63" s="14"/>
      <c r="K63" s="12"/>
      <c r="L63" s="32"/>
      <c r="M63" s="11">
        <f t="shared" ca="1" si="8"/>
        <v>46201</v>
      </c>
      <c r="N63" s="12" t="str">
        <f t="shared" ca="1" si="8"/>
        <v>日</v>
      </c>
      <c r="O63" s="41">
        <f t="shared" si="8"/>
        <v>0</v>
      </c>
      <c r="P63" s="14">
        <f t="shared" si="9"/>
        <v>0</v>
      </c>
      <c r="Q63" s="24"/>
      <c r="R63" s="395"/>
      <c r="S63" s="396"/>
      <c r="T63" s="23"/>
      <c r="U63" s="24"/>
    </row>
    <row r="64" spans="1:21" ht="46.5" customHeight="1">
      <c r="A64">
        <v>181</v>
      </c>
      <c r="C64" s="11">
        <f t="shared" ca="1" si="10"/>
        <v>46202</v>
      </c>
      <c r="D64" s="12" t="str">
        <f t="shared" ca="1" si="7"/>
        <v>月</v>
      </c>
      <c r="E64" s="42"/>
      <c r="F64" s="23"/>
      <c r="G64" s="12"/>
      <c r="H64" s="406"/>
      <c r="I64" s="407"/>
      <c r="J64" s="14"/>
      <c r="K64" s="12"/>
      <c r="L64" s="32"/>
      <c r="M64" s="11">
        <f t="shared" ca="1" si="8"/>
        <v>46202</v>
      </c>
      <c r="N64" s="12" t="str">
        <f t="shared" ca="1" si="8"/>
        <v>月</v>
      </c>
      <c r="O64" s="41">
        <f t="shared" si="8"/>
        <v>0</v>
      </c>
      <c r="P64" s="14">
        <f t="shared" si="9"/>
        <v>0</v>
      </c>
      <c r="Q64" s="24"/>
      <c r="R64" s="395"/>
      <c r="S64" s="396"/>
      <c r="T64" s="23"/>
      <c r="U64" s="24"/>
    </row>
    <row r="65" spans="1:21" ht="46.5" customHeight="1">
      <c r="A65">
        <v>182</v>
      </c>
      <c r="C65" s="11">
        <f t="shared" ca="1" si="10"/>
        <v>46203</v>
      </c>
      <c r="D65" s="12" t="str">
        <f t="shared" ca="1" si="7"/>
        <v>火</v>
      </c>
      <c r="E65" s="42"/>
      <c r="F65" s="23"/>
      <c r="G65" s="12"/>
      <c r="H65" s="406"/>
      <c r="I65" s="407"/>
      <c r="J65" s="14"/>
      <c r="K65" s="12"/>
      <c r="L65" s="32"/>
      <c r="M65" s="11">
        <f t="shared" ca="1" si="8"/>
        <v>46203</v>
      </c>
      <c r="N65" s="12" t="str">
        <f t="shared" ca="1" si="8"/>
        <v>火</v>
      </c>
      <c r="O65" s="41">
        <f t="shared" si="8"/>
        <v>0</v>
      </c>
      <c r="P65" s="14">
        <f t="shared" si="9"/>
        <v>0</v>
      </c>
      <c r="Q65" s="24"/>
      <c r="R65" s="395"/>
      <c r="S65" s="396"/>
      <c r="T65" s="23"/>
      <c r="U65" s="24"/>
    </row>
    <row r="66" spans="1:21" ht="46.5" customHeight="1">
      <c r="C66" s="11">
        <f ca="1">1+C65</f>
        <v>46204</v>
      </c>
      <c r="D66" s="12" t="str">
        <f t="shared" ca="1" si="7"/>
        <v>水</v>
      </c>
      <c r="E66" s="42"/>
      <c r="F66" s="23"/>
      <c r="G66" s="12"/>
      <c r="H66" s="406"/>
      <c r="I66" s="407"/>
      <c r="J66" s="14"/>
      <c r="K66" s="12"/>
      <c r="L66" s="32"/>
      <c r="M66" s="11">
        <f t="shared" ca="1" si="8"/>
        <v>46204</v>
      </c>
      <c r="N66" s="12" t="str">
        <f t="shared" ca="1" si="8"/>
        <v>水</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2">
    <dataValidation type="list" allowBlank="1" showInputMessage="1" showErrorMessage="1" sqref="Q16:Q26 Q56:Q66 Q36:Q46" xr:uid="{00000000-0002-0000-0700-000000000000}">
      <formula1>$X$5:$X$7</formula1>
    </dataValidation>
    <dataValidation type="list" allowBlank="1" showInputMessage="1" showErrorMessage="1" sqref="F16:F26 F36:F46 F56:F66 T16:T26 T56:T66 T36:T46" xr:uid="{00000000-0002-0000-0700-000001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75"/>
  <sheetViews>
    <sheetView showGridLines="0" showZeros="0" topLeftCell="B1" zoomScaleNormal="100" workbookViewId="0">
      <pane ySplit="15" topLeftCell="A16" activePane="bottomLeft" state="frozen"/>
      <selection activeCell="O16" sqref="O16:U66"/>
      <selection pane="bottomLeft" activeCell="O16" sqref="O16:U66"/>
    </sheetView>
  </sheetViews>
  <sheetFormatPr defaultRowHeight="13.5"/>
  <cols>
    <col min="1" max="1" width="3.75" hidden="1" customWidth="1"/>
    <col min="2" max="2" width="3.75" customWidth="1"/>
    <col min="3" max="3" width="9.5" bestFit="1" customWidth="1"/>
    <col min="4" max="4" width="6.25" customWidth="1"/>
    <col min="5" max="5" width="23.875" customWidth="1"/>
    <col min="6" max="6" width="3.625" customWidth="1"/>
    <col min="8" max="8" width="14" customWidth="1"/>
    <col min="9" max="9" width="6.125" customWidth="1"/>
    <col min="10" max="10" width="7.375" customWidth="1"/>
    <col min="11" max="11" width="10.625" customWidth="1"/>
    <col min="12" max="12" width="1.875" customWidth="1"/>
    <col min="13" max="13" width="9.5" bestFit="1" customWidth="1"/>
    <col min="14" max="14" width="6.25" customWidth="1"/>
    <col min="15" max="15" width="23.875" customWidth="1"/>
    <col min="16" max="16" width="3.625" customWidth="1"/>
    <col min="18" max="18" width="14" customWidth="1"/>
    <col min="19" max="19" width="9.875" customWidth="1"/>
    <col min="20" max="20" width="3.625" customWidth="1"/>
    <col min="21" max="21" width="10.625" customWidth="1"/>
    <col min="23" max="23" width="6" hidden="1" customWidth="1"/>
    <col min="24" max="24" width="3.375" hidden="1" customWidth="1"/>
    <col min="25" max="25" width="9" customWidth="1"/>
  </cols>
  <sheetData>
    <row r="1" spans="1:24">
      <c r="C1" s="93" t="s">
        <v>63</v>
      </c>
      <c r="D1" s="87" t="e">
        <f>#REF!</f>
        <v>#REF!</v>
      </c>
      <c r="E1" s="88" t="e">
        <f>#REF!</f>
        <v>#REF!</v>
      </c>
      <c r="Q1" s="93" t="s">
        <v>64</v>
      </c>
      <c r="R1" s="89" t="e">
        <f>#REF!</f>
        <v>#REF!</v>
      </c>
      <c r="S1" s="90" t="e">
        <f>#REF!</f>
        <v>#REF!</v>
      </c>
      <c r="T1" s="90"/>
      <c r="U1" s="91"/>
    </row>
    <row r="2" spans="1:24">
      <c r="D2" s="86"/>
      <c r="E2" s="1"/>
      <c r="Q2" s="86"/>
    </row>
    <row r="3" spans="1:24">
      <c r="C3" s="13" t="s">
        <v>17</v>
      </c>
      <c r="M3" s="13" t="s">
        <v>17</v>
      </c>
    </row>
    <row r="4" spans="1:24" ht="18.75">
      <c r="C4" s="402" t="s">
        <v>28</v>
      </c>
      <c r="D4" s="402"/>
      <c r="E4" s="402"/>
      <c r="F4" s="402"/>
      <c r="G4" s="402"/>
      <c r="H4" s="402"/>
      <c r="I4" s="402"/>
      <c r="J4" s="402"/>
      <c r="K4" s="402"/>
      <c r="L4" s="5"/>
      <c r="M4" s="402" t="s">
        <v>29</v>
      </c>
      <c r="N4" s="402"/>
      <c r="O4" s="402"/>
      <c r="P4" s="402"/>
      <c r="Q4" s="402"/>
      <c r="R4" s="402"/>
      <c r="S4" s="402"/>
      <c r="T4" s="402"/>
      <c r="U4" s="402"/>
      <c r="V4" s="5"/>
      <c r="W4" s="5"/>
    </row>
    <row r="5" spans="1:24">
      <c r="C5" s="6"/>
      <c r="M5" s="6"/>
      <c r="X5" s="3"/>
    </row>
    <row r="6" spans="1:24">
      <c r="C6" s="6"/>
      <c r="I6" s="403" t="e">
        <f>初期入力!#REF!</f>
        <v>#REF!</v>
      </c>
      <c r="J6" s="403"/>
      <c r="K6" s="403"/>
      <c r="M6" s="6"/>
      <c r="S6" s="403" t="e">
        <f>初期入力!#REF!</f>
        <v>#REF!</v>
      </c>
      <c r="T6" s="403"/>
      <c r="U6" s="403"/>
      <c r="X6" s="2" t="s">
        <v>11</v>
      </c>
    </row>
    <row r="7" spans="1:24" ht="13.5" customHeight="1">
      <c r="C7" s="4"/>
      <c r="D7" s="403">
        <f>初期入力!$D$5</f>
        <v>0</v>
      </c>
      <c r="E7" s="403"/>
      <c r="F7" s="403"/>
      <c r="I7" s="403"/>
      <c r="J7" s="403"/>
      <c r="K7" s="403"/>
      <c r="M7" s="4"/>
      <c r="N7" s="403">
        <f>初期入力!$D$5</f>
        <v>0</v>
      </c>
      <c r="O7" s="403"/>
      <c r="P7" s="403"/>
      <c r="S7" s="403"/>
      <c r="T7" s="403"/>
      <c r="U7" s="403"/>
      <c r="X7" s="2" t="s">
        <v>30</v>
      </c>
    </row>
    <row r="8" spans="1:24" ht="14.25">
      <c r="C8" s="8" t="s">
        <v>24</v>
      </c>
      <c r="D8" s="404"/>
      <c r="E8" s="404"/>
      <c r="F8" s="404"/>
      <c r="H8" s="9" t="s">
        <v>25</v>
      </c>
      <c r="I8" s="404"/>
      <c r="J8" s="404"/>
      <c r="K8" s="404"/>
      <c r="L8" s="27"/>
      <c r="M8" s="8" t="s">
        <v>24</v>
      </c>
      <c r="N8" s="404"/>
      <c r="O8" s="404"/>
      <c r="P8" s="404"/>
      <c r="R8" s="9" t="s">
        <v>25</v>
      </c>
      <c r="S8" s="404"/>
      <c r="T8" s="404"/>
      <c r="U8" s="404"/>
    </row>
    <row r="9" spans="1:24">
      <c r="W9" s="3"/>
      <c r="X9" s="3"/>
    </row>
    <row r="10" spans="1:24" ht="14.25">
      <c r="C10" s="4"/>
      <c r="H10" s="8" t="s">
        <v>26</v>
      </c>
      <c r="I10" s="405" t="e">
        <f>初期入力!#REF!</f>
        <v>#REF!</v>
      </c>
      <c r="J10" s="405"/>
      <c r="K10" s="405"/>
      <c r="L10" s="27"/>
      <c r="M10" s="4"/>
      <c r="R10" s="8" t="s">
        <v>26</v>
      </c>
      <c r="S10" s="405" t="e">
        <f>初期入力!#REF!</f>
        <v>#REF!</v>
      </c>
      <c r="T10" s="405"/>
      <c r="U10" s="405"/>
      <c r="W10" s="67" t="s">
        <v>14</v>
      </c>
      <c r="X10" s="2" t="s">
        <v>33</v>
      </c>
    </row>
    <row r="11" spans="1:24">
      <c r="C11" s="4"/>
      <c r="M11" s="4"/>
      <c r="W11" s="68" t="s">
        <v>13</v>
      </c>
      <c r="X11" s="2" t="s">
        <v>42</v>
      </c>
    </row>
    <row r="12" spans="1:24" ht="13.5" customHeight="1">
      <c r="C12" s="397" t="s">
        <v>31</v>
      </c>
      <c r="D12" s="397" t="s">
        <v>32</v>
      </c>
      <c r="E12" s="400" t="s">
        <v>18</v>
      </c>
      <c r="F12" s="401"/>
      <c r="G12" s="401" t="s">
        <v>19</v>
      </c>
      <c r="H12" s="401"/>
      <c r="I12" s="401"/>
      <c r="J12" s="401"/>
      <c r="K12" s="401"/>
      <c r="L12" s="32"/>
      <c r="M12" s="397" t="s">
        <v>31</v>
      </c>
      <c r="N12" s="397" t="s">
        <v>32</v>
      </c>
      <c r="O12" s="400" t="s">
        <v>18</v>
      </c>
      <c r="P12" s="401"/>
      <c r="Q12" s="401" t="s">
        <v>19</v>
      </c>
      <c r="R12" s="401"/>
      <c r="S12" s="401"/>
      <c r="T12" s="401"/>
      <c r="U12" s="401"/>
    </row>
    <row r="13" spans="1:24">
      <c r="C13" s="398"/>
      <c r="D13" s="398"/>
      <c r="E13" s="400"/>
      <c r="F13" s="401"/>
      <c r="G13" s="401"/>
      <c r="H13" s="401"/>
      <c r="I13" s="401"/>
      <c r="J13" s="401"/>
      <c r="K13" s="401"/>
      <c r="L13" s="32"/>
      <c r="M13" s="398"/>
      <c r="N13" s="398"/>
      <c r="O13" s="400"/>
      <c r="P13" s="401"/>
      <c r="Q13" s="401"/>
      <c r="R13" s="401"/>
      <c r="S13" s="401"/>
      <c r="T13" s="401"/>
      <c r="U13" s="401"/>
    </row>
    <row r="14" spans="1:24">
      <c r="C14" s="398"/>
      <c r="D14" s="398"/>
      <c r="E14" s="400" t="s">
        <v>20</v>
      </c>
      <c r="F14" s="401"/>
      <c r="G14" s="401" t="s">
        <v>27</v>
      </c>
      <c r="H14" s="401" t="s">
        <v>21</v>
      </c>
      <c r="I14" s="401"/>
      <c r="J14" s="401"/>
      <c r="K14" s="401" t="s">
        <v>22</v>
      </c>
      <c r="L14" s="32"/>
      <c r="M14" s="398"/>
      <c r="N14" s="398"/>
      <c r="O14" s="400" t="s">
        <v>20</v>
      </c>
      <c r="P14" s="401"/>
      <c r="Q14" s="401" t="s">
        <v>27</v>
      </c>
      <c r="R14" s="401" t="s">
        <v>21</v>
      </c>
      <c r="S14" s="401"/>
      <c r="T14" s="401"/>
      <c r="U14" s="401" t="s">
        <v>22</v>
      </c>
    </row>
    <row r="15" spans="1:24">
      <c r="C15" s="399"/>
      <c r="D15" s="399"/>
      <c r="E15" s="400"/>
      <c r="F15" s="401"/>
      <c r="G15" s="401"/>
      <c r="H15" s="401"/>
      <c r="I15" s="401"/>
      <c r="J15" s="401"/>
      <c r="K15" s="401"/>
      <c r="L15" s="32"/>
      <c r="M15" s="399"/>
      <c r="N15" s="399"/>
      <c r="O15" s="400"/>
      <c r="P15" s="401"/>
      <c r="Q15" s="401"/>
      <c r="R15" s="401"/>
      <c r="S15" s="401"/>
      <c r="T15" s="401"/>
      <c r="U15" s="401"/>
    </row>
    <row r="16" spans="1:24" ht="46.5" customHeight="1">
      <c r="A16">
        <v>183</v>
      </c>
      <c r="C16" s="11">
        <f ca="1">VLOOKUP(ｶﾚﾝﾀﾞｰ!$QT$1,ｶﾚﾝﾀﾞｰ!$QS$5:$AGJ$45,7,FALSE)</f>
        <v>46204</v>
      </c>
      <c r="D16" s="12" t="str">
        <f ca="1">IF(C16="","",TEXT(C16,"AAA"))</f>
        <v>水</v>
      </c>
      <c r="E16" s="42"/>
      <c r="F16" s="23"/>
      <c r="G16" s="12"/>
      <c r="H16" s="406"/>
      <c r="I16" s="407"/>
      <c r="J16" s="14"/>
      <c r="K16" s="12"/>
      <c r="L16" s="32"/>
      <c r="M16" s="11">
        <f ca="1">C16</f>
        <v>46204</v>
      </c>
      <c r="N16" s="12" t="str">
        <f ca="1">D16</f>
        <v>水</v>
      </c>
      <c r="O16" s="41">
        <f>E16</f>
        <v>0</v>
      </c>
      <c r="P16" s="14">
        <f>F16</f>
        <v>0</v>
      </c>
      <c r="Q16" s="24"/>
      <c r="R16" s="395"/>
      <c r="S16" s="396"/>
      <c r="T16" s="23"/>
      <c r="U16" s="24"/>
    </row>
    <row r="17" spans="1:21" ht="46.5" customHeight="1">
      <c r="A17">
        <v>184</v>
      </c>
      <c r="C17" s="11">
        <f ca="1">1+C16</f>
        <v>46205</v>
      </c>
      <c r="D17" s="12" t="str">
        <f t="shared" ref="D17:D25" ca="1" si="0">IF(C17="","",TEXT(C17,"AAA"))</f>
        <v>木</v>
      </c>
      <c r="E17" s="42"/>
      <c r="F17" s="23"/>
      <c r="G17" s="12"/>
      <c r="H17" s="406"/>
      <c r="I17" s="407"/>
      <c r="J17" s="14"/>
      <c r="K17" s="12"/>
      <c r="L17" s="32"/>
      <c r="M17" s="11">
        <f t="shared" ref="M17:P26" ca="1" si="1">C17</f>
        <v>46205</v>
      </c>
      <c r="N17" s="12" t="str">
        <f t="shared" ca="1" si="1"/>
        <v>木</v>
      </c>
      <c r="O17" s="41">
        <f t="shared" si="1"/>
        <v>0</v>
      </c>
      <c r="P17" s="14">
        <f t="shared" si="1"/>
        <v>0</v>
      </c>
      <c r="Q17" s="24"/>
      <c r="R17" s="395"/>
      <c r="S17" s="396"/>
      <c r="T17" s="23"/>
      <c r="U17" s="24"/>
    </row>
    <row r="18" spans="1:21" ht="46.5" customHeight="1">
      <c r="A18">
        <v>185</v>
      </c>
      <c r="C18" s="11">
        <f t="shared" ref="C18:C24" ca="1" si="2">1+C17</f>
        <v>46206</v>
      </c>
      <c r="D18" s="12" t="str">
        <f t="shared" ca="1" si="0"/>
        <v>金</v>
      </c>
      <c r="E18" s="42"/>
      <c r="F18" s="23"/>
      <c r="G18" s="10"/>
      <c r="H18" s="406"/>
      <c r="I18" s="407"/>
      <c r="J18" s="14"/>
      <c r="K18" s="12"/>
      <c r="L18" s="32"/>
      <c r="M18" s="11">
        <f t="shared" ca="1" si="1"/>
        <v>46206</v>
      </c>
      <c r="N18" s="12" t="str">
        <f t="shared" ca="1" si="1"/>
        <v>金</v>
      </c>
      <c r="O18" s="41">
        <f t="shared" si="1"/>
        <v>0</v>
      </c>
      <c r="P18" s="14">
        <f t="shared" si="1"/>
        <v>0</v>
      </c>
      <c r="Q18" s="24"/>
      <c r="R18" s="395"/>
      <c r="S18" s="396"/>
      <c r="T18" s="23"/>
      <c r="U18" s="24"/>
    </row>
    <row r="19" spans="1:21" ht="46.5" customHeight="1">
      <c r="A19">
        <v>186</v>
      </c>
      <c r="C19" s="11">
        <f t="shared" ca="1" si="2"/>
        <v>46207</v>
      </c>
      <c r="D19" s="12" t="str">
        <f t="shared" ca="1" si="0"/>
        <v>土</v>
      </c>
      <c r="E19" s="42"/>
      <c r="F19" s="23"/>
      <c r="G19" s="10"/>
      <c r="H19" s="406"/>
      <c r="I19" s="407"/>
      <c r="J19" s="14"/>
      <c r="K19" s="12"/>
      <c r="L19" s="32"/>
      <c r="M19" s="11">
        <f t="shared" ca="1" si="1"/>
        <v>46207</v>
      </c>
      <c r="N19" s="12" t="str">
        <f t="shared" ca="1" si="1"/>
        <v>土</v>
      </c>
      <c r="O19" s="41">
        <f t="shared" si="1"/>
        <v>0</v>
      </c>
      <c r="P19" s="14">
        <f t="shared" si="1"/>
        <v>0</v>
      </c>
      <c r="Q19" s="24"/>
      <c r="R19" s="395"/>
      <c r="S19" s="396"/>
      <c r="T19" s="23"/>
      <c r="U19" s="24"/>
    </row>
    <row r="20" spans="1:21" ht="46.5" customHeight="1">
      <c r="A20">
        <v>187</v>
      </c>
      <c r="C20" s="11">
        <f t="shared" ca="1" si="2"/>
        <v>46208</v>
      </c>
      <c r="D20" s="12" t="str">
        <f t="shared" ca="1" si="0"/>
        <v>日</v>
      </c>
      <c r="E20" s="42"/>
      <c r="F20" s="23"/>
      <c r="G20" s="12"/>
      <c r="H20" s="406"/>
      <c r="I20" s="407"/>
      <c r="J20" s="14"/>
      <c r="K20" s="12"/>
      <c r="L20" s="32"/>
      <c r="M20" s="11">
        <f t="shared" ca="1" si="1"/>
        <v>46208</v>
      </c>
      <c r="N20" s="12" t="str">
        <f t="shared" ca="1" si="1"/>
        <v>日</v>
      </c>
      <c r="O20" s="41">
        <f t="shared" si="1"/>
        <v>0</v>
      </c>
      <c r="P20" s="14">
        <f t="shared" si="1"/>
        <v>0</v>
      </c>
      <c r="Q20" s="24"/>
      <c r="R20" s="395"/>
      <c r="S20" s="396"/>
      <c r="T20" s="23"/>
      <c r="U20" s="24"/>
    </row>
    <row r="21" spans="1:21" ht="46.5" customHeight="1">
      <c r="A21">
        <v>188</v>
      </c>
      <c r="C21" s="11">
        <f t="shared" ca="1" si="2"/>
        <v>46209</v>
      </c>
      <c r="D21" s="12" t="str">
        <f t="shared" ca="1" si="0"/>
        <v>月</v>
      </c>
      <c r="E21" s="42"/>
      <c r="F21" s="23"/>
      <c r="G21" s="12"/>
      <c r="H21" s="406"/>
      <c r="I21" s="407"/>
      <c r="J21" s="14"/>
      <c r="K21" s="12"/>
      <c r="L21" s="32"/>
      <c r="M21" s="11">
        <f t="shared" ca="1" si="1"/>
        <v>46209</v>
      </c>
      <c r="N21" s="12" t="str">
        <f t="shared" ca="1" si="1"/>
        <v>月</v>
      </c>
      <c r="O21" s="41">
        <f t="shared" si="1"/>
        <v>0</v>
      </c>
      <c r="P21" s="14">
        <f t="shared" si="1"/>
        <v>0</v>
      </c>
      <c r="Q21" s="24"/>
      <c r="R21" s="395"/>
      <c r="S21" s="396"/>
      <c r="T21" s="23"/>
      <c r="U21" s="24"/>
    </row>
    <row r="22" spans="1:21" ht="46.5" customHeight="1">
      <c r="A22">
        <v>189</v>
      </c>
      <c r="C22" s="11">
        <f t="shared" ca="1" si="2"/>
        <v>46210</v>
      </c>
      <c r="D22" s="12" t="str">
        <f t="shared" ca="1" si="0"/>
        <v>火</v>
      </c>
      <c r="E22" s="42"/>
      <c r="F22" s="23"/>
      <c r="G22" s="12"/>
      <c r="H22" s="406"/>
      <c r="I22" s="407"/>
      <c r="J22" s="14"/>
      <c r="K22" s="12"/>
      <c r="L22" s="32"/>
      <c r="M22" s="11">
        <f t="shared" ca="1" si="1"/>
        <v>46210</v>
      </c>
      <c r="N22" s="12" t="str">
        <f t="shared" ca="1" si="1"/>
        <v>火</v>
      </c>
      <c r="O22" s="41">
        <f t="shared" si="1"/>
        <v>0</v>
      </c>
      <c r="P22" s="14">
        <f t="shared" si="1"/>
        <v>0</v>
      </c>
      <c r="Q22" s="24"/>
      <c r="R22" s="395"/>
      <c r="S22" s="396"/>
      <c r="T22" s="23"/>
      <c r="U22" s="24"/>
    </row>
    <row r="23" spans="1:21" ht="46.5" customHeight="1">
      <c r="A23">
        <v>190</v>
      </c>
      <c r="C23" s="11">
        <f t="shared" ca="1" si="2"/>
        <v>46211</v>
      </c>
      <c r="D23" s="12" t="str">
        <f t="shared" ca="1" si="0"/>
        <v>水</v>
      </c>
      <c r="E23" s="42"/>
      <c r="F23" s="23"/>
      <c r="G23" s="12"/>
      <c r="H23" s="406"/>
      <c r="I23" s="407"/>
      <c r="J23" s="14"/>
      <c r="K23" s="12"/>
      <c r="L23" s="32"/>
      <c r="M23" s="11">
        <f t="shared" ca="1" si="1"/>
        <v>46211</v>
      </c>
      <c r="N23" s="12" t="str">
        <f t="shared" ca="1" si="1"/>
        <v>水</v>
      </c>
      <c r="O23" s="41">
        <f t="shared" si="1"/>
        <v>0</v>
      </c>
      <c r="P23" s="14">
        <f t="shared" si="1"/>
        <v>0</v>
      </c>
      <c r="Q23" s="24"/>
      <c r="R23" s="395"/>
      <c r="S23" s="396"/>
      <c r="T23" s="23"/>
      <c r="U23" s="24"/>
    </row>
    <row r="24" spans="1:21" ht="46.5" customHeight="1">
      <c r="A24">
        <v>191</v>
      </c>
      <c r="C24" s="11">
        <f t="shared" ca="1" si="2"/>
        <v>46212</v>
      </c>
      <c r="D24" s="12" t="str">
        <f t="shared" ca="1" si="0"/>
        <v>木</v>
      </c>
      <c r="E24" s="42"/>
      <c r="F24" s="23"/>
      <c r="G24" s="12"/>
      <c r="H24" s="406"/>
      <c r="I24" s="407"/>
      <c r="J24" s="14"/>
      <c r="K24" s="12"/>
      <c r="L24" s="32"/>
      <c r="M24" s="11">
        <f t="shared" ca="1" si="1"/>
        <v>46212</v>
      </c>
      <c r="N24" s="12" t="str">
        <f t="shared" ca="1" si="1"/>
        <v>木</v>
      </c>
      <c r="O24" s="41">
        <f t="shared" si="1"/>
        <v>0</v>
      </c>
      <c r="P24" s="14">
        <f t="shared" si="1"/>
        <v>0</v>
      </c>
      <c r="Q24" s="24"/>
      <c r="R24" s="395"/>
      <c r="S24" s="396"/>
      <c r="T24" s="23"/>
      <c r="U24" s="24"/>
    </row>
    <row r="25" spans="1:21" ht="46.5" customHeight="1">
      <c r="A25">
        <v>192</v>
      </c>
      <c r="C25" s="11">
        <f ca="1">1+C24</f>
        <v>46213</v>
      </c>
      <c r="D25" s="12" t="str">
        <f t="shared" ca="1" si="0"/>
        <v>金</v>
      </c>
      <c r="E25" s="42"/>
      <c r="F25" s="23"/>
      <c r="G25" s="12"/>
      <c r="H25" s="406"/>
      <c r="I25" s="407"/>
      <c r="J25" s="14"/>
      <c r="K25" s="12"/>
      <c r="L25" s="32"/>
      <c r="M25" s="11">
        <f t="shared" ca="1" si="1"/>
        <v>46213</v>
      </c>
      <c r="N25" s="12" t="str">
        <f t="shared" ca="1" si="1"/>
        <v>金</v>
      </c>
      <c r="O25" s="41">
        <f t="shared" si="1"/>
        <v>0</v>
      </c>
      <c r="P25" s="14">
        <f t="shared" si="1"/>
        <v>0</v>
      </c>
      <c r="Q25" s="24"/>
      <c r="R25" s="395"/>
      <c r="S25" s="396"/>
      <c r="T25" s="23"/>
      <c r="U25" s="24"/>
    </row>
    <row r="26" spans="1:21" ht="46.5" customHeight="1">
      <c r="C26" s="10"/>
      <c r="D26" s="12"/>
      <c r="E26" s="42"/>
      <c r="F26" s="23"/>
      <c r="G26" s="12"/>
      <c r="H26" s="406"/>
      <c r="I26" s="407"/>
      <c r="J26" s="14"/>
      <c r="K26" s="12"/>
      <c r="L26" s="32"/>
      <c r="M26" s="11">
        <f t="shared" si="1"/>
        <v>0</v>
      </c>
      <c r="N26" s="12">
        <f t="shared" si="1"/>
        <v>0</v>
      </c>
      <c r="O26" s="41">
        <f t="shared" si="1"/>
        <v>0</v>
      </c>
      <c r="P26" s="14">
        <f t="shared" si="1"/>
        <v>0</v>
      </c>
      <c r="Q26" s="24"/>
      <c r="R26" s="395"/>
      <c r="S26" s="396"/>
      <c r="T26" s="23"/>
      <c r="U26" s="24"/>
    </row>
    <row r="27" spans="1:21" ht="25.5" customHeight="1">
      <c r="C27" s="69" t="s">
        <v>53</v>
      </c>
      <c r="D27" s="69"/>
      <c r="E27" s="69"/>
      <c r="F27" s="69"/>
      <c r="G27" s="69"/>
      <c r="H27" s="69"/>
      <c r="I27" s="69"/>
      <c r="J27" s="69"/>
      <c r="K27" s="69"/>
      <c r="L27" s="69"/>
      <c r="M27" s="69" t="s">
        <v>53</v>
      </c>
      <c r="N27" s="69"/>
      <c r="O27" s="69"/>
      <c r="P27" s="69"/>
      <c r="Q27" s="69"/>
      <c r="R27" s="69"/>
      <c r="S27" s="69"/>
      <c r="T27" s="69"/>
      <c r="U27" s="69"/>
    </row>
    <row r="28" spans="1:21">
      <c r="C28" s="13"/>
      <c r="M28" s="13"/>
    </row>
    <row r="29" spans="1:21" ht="14.25">
      <c r="C29" s="8" t="s">
        <v>23</v>
      </c>
      <c r="M29" s="8" t="s">
        <v>23</v>
      </c>
    </row>
    <row r="30" spans="1:21" ht="22.5" customHeight="1">
      <c r="C30" s="30"/>
      <c r="D30" s="28"/>
      <c r="E30" s="28"/>
      <c r="F30" s="28"/>
      <c r="G30" s="28"/>
      <c r="H30" s="28"/>
      <c r="I30" s="28"/>
      <c r="J30" s="28"/>
      <c r="K30" s="28"/>
      <c r="L30" s="33"/>
      <c r="M30" s="30"/>
      <c r="N30" s="28"/>
      <c r="O30" s="28"/>
      <c r="P30" s="28"/>
      <c r="Q30" s="28"/>
      <c r="R30" s="28"/>
      <c r="S30" s="28"/>
      <c r="T30" s="28"/>
      <c r="U30" s="28"/>
    </row>
    <row r="31" spans="1:21" ht="22.5" customHeight="1">
      <c r="C31" s="31"/>
      <c r="D31" s="29"/>
      <c r="E31" s="29"/>
      <c r="F31" s="29"/>
      <c r="G31" s="29"/>
      <c r="H31" s="29"/>
      <c r="I31" s="29"/>
      <c r="J31" s="29"/>
      <c r="K31" s="29"/>
      <c r="L31" s="33"/>
      <c r="M31" s="31"/>
      <c r="N31" s="29"/>
      <c r="O31" s="29"/>
      <c r="P31" s="29"/>
      <c r="Q31" s="29"/>
      <c r="R31" s="29"/>
      <c r="S31" s="29"/>
      <c r="T31" s="29"/>
      <c r="U31" s="29"/>
    </row>
    <row r="32" spans="1:21" ht="22.5" customHeight="1">
      <c r="C32" s="31"/>
      <c r="D32" s="29"/>
      <c r="E32" s="29"/>
      <c r="F32" s="29"/>
      <c r="G32" s="29"/>
      <c r="H32" s="29"/>
      <c r="I32" s="29"/>
      <c r="J32" s="29"/>
      <c r="K32" s="29"/>
      <c r="L32" s="33"/>
      <c r="M32" s="31"/>
      <c r="N32" s="29"/>
      <c r="O32" s="29"/>
      <c r="P32" s="29"/>
      <c r="Q32" s="29"/>
      <c r="R32" s="29"/>
      <c r="S32" s="29"/>
      <c r="T32" s="29"/>
      <c r="U32" s="29"/>
    </row>
    <row r="33" spans="1:21" ht="22.5" customHeight="1">
      <c r="C33" s="31"/>
      <c r="D33" s="29"/>
      <c r="E33" s="29"/>
      <c r="F33" s="29"/>
      <c r="G33" s="29"/>
      <c r="H33" s="29"/>
      <c r="I33" s="29"/>
      <c r="J33" s="29"/>
      <c r="K33" s="29"/>
      <c r="L33" s="33"/>
      <c r="M33" s="31"/>
      <c r="N33" s="29"/>
      <c r="O33" s="29"/>
      <c r="P33" s="29"/>
      <c r="Q33" s="29"/>
      <c r="R33" s="29"/>
      <c r="S33" s="29"/>
      <c r="T33" s="29"/>
      <c r="U33" s="29"/>
    </row>
    <row r="34" spans="1:21" ht="11.25" customHeight="1">
      <c r="C34" s="34"/>
      <c r="D34" s="33"/>
      <c r="E34" s="33"/>
      <c r="F34" s="33"/>
      <c r="G34" s="33"/>
      <c r="H34" s="33"/>
      <c r="I34" s="33"/>
      <c r="J34" s="33"/>
      <c r="K34" s="33"/>
      <c r="L34" s="33"/>
      <c r="M34" s="34"/>
      <c r="N34" s="33"/>
      <c r="O34" s="33"/>
      <c r="P34" s="33"/>
      <c r="Q34" s="33"/>
      <c r="R34" s="33"/>
      <c r="S34" s="33"/>
      <c r="T34" s="33"/>
      <c r="U34" s="33"/>
    </row>
    <row r="35" spans="1:21" ht="11.25" customHeight="1">
      <c r="C35" s="34"/>
      <c r="D35" s="33"/>
      <c r="E35" s="33"/>
      <c r="F35" s="33"/>
      <c r="G35" s="33"/>
      <c r="H35" s="33"/>
      <c r="I35" s="33"/>
      <c r="J35" s="33"/>
      <c r="K35" s="33"/>
      <c r="L35" s="33"/>
      <c r="M35" s="34"/>
      <c r="N35" s="33"/>
      <c r="O35" s="33"/>
      <c r="P35" s="33"/>
      <c r="Q35" s="33"/>
      <c r="R35" s="33"/>
      <c r="S35" s="33"/>
      <c r="T35" s="33"/>
      <c r="U35" s="33"/>
    </row>
    <row r="36" spans="1:21" ht="46.5" customHeight="1">
      <c r="A36">
        <v>193</v>
      </c>
      <c r="C36" s="11">
        <f ca="1">1+C25</f>
        <v>46214</v>
      </c>
      <c r="D36" s="12" t="str">
        <f ca="1">IF(C36="","",TEXT(C36,"AAA"))</f>
        <v>土</v>
      </c>
      <c r="E36" s="42"/>
      <c r="F36" s="23"/>
      <c r="G36" s="12"/>
      <c r="H36" s="406"/>
      <c r="I36" s="407"/>
      <c r="J36" s="14"/>
      <c r="K36" s="12"/>
      <c r="L36" s="32"/>
      <c r="M36" s="11">
        <f t="shared" ref="M36:O46" ca="1" si="3">C36</f>
        <v>46214</v>
      </c>
      <c r="N36" s="12" t="str">
        <f t="shared" ca="1" si="3"/>
        <v>土</v>
      </c>
      <c r="O36" s="41">
        <f>E36</f>
        <v>0</v>
      </c>
      <c r="P36" s="14">
        <f t="shared" ref="P36:P46" si="4">F36</f>
        <v>0</v>
      </c>
      <c r="Q36" s="24"/>
      <c r="R36" s="395"/>
      <c r="S36" s="396"/>
      <c r="T36" s="23"/>
      <c r="U36" s="24"/>
    </row>
    <row r="37" spans="1:21" ht="46.5" customHeight="1">
      <c r="A37">
        <v>194</v>
      </c>
      <c r="C37" s="11">
        <f ca="1">1+C36</f>
        <v>46215</v>
      </c>
      <c r="D37" s="12" t="str">
        <f t="shared" ref="D37:D45" ca="1" si="5">IF(C37="","",TEXT(C37,"AAA"))</f>
        <v>日</v>
      </c>
      <c r="E37" s="42"/>
      <c r="F37" s="23"/>
      <c r="G37" s="12"/>
      <c r="H37" s="406"/>
      <c r="I37" s="407"/>
      <c r="J37" s="14"/>
      <c r="K37" s="12"/>
      <c r="L37" s="32"/>
      <c r="M37" s="11">
        <f t="shared" ca="1" si="3"/>
        <v>46215</v>
      </c>
      <c r="N37" s="12" t="str">
        <f t="shared" ca="1" si="3"/>
        <v>日</v>
      </c>
      <c r="O37" s="41">
        <f t="shared" si="3"/>
        <v>0</v>
      </c>
      <c r="P37" s="14">
        <f t="shared" si="4"/>
        <v>0</v>
      </c>
      <c r="Q37" s="24"/>
      <c r="R37" s="395"/>
      <c r="S37" s="396"/>
      <c r="T37" s="23"/>
      <c r="U37" s="24"/>
    </row>
    <row r="38" spans="1:21" ht="46.5" customHeight="1">
      <c r="A38">
        <v>195</v>
      </c>
      <c r="C38" s="11">
        <f t="shared" ref="C38:C45" ca="1" si="6">1+C37</f>
        <v>46216</v>
      </c>
      <c r="D38" s="12" t="str">
        <f t="shared" ca="1" si="5"/>
        <v>月</v>
      </c>
      <c r="E38" s="42"/>
      <c r="F38" s="23"/>
      <c r="G38" s="10"/>
      <c r="H38" s="406"/>
      <c r="I38" s="407"/>
      <c r="J38" s="14"/>
      <c r="K38" s="12"/>
      <c r="L38" s="32"/>
      <c r="M38" s="11">
        <f t="shared" ca="1" si="3"/>
        <v>46216</v>
      </c>
      <c r="N38" s="12" t="str">
        <f t="shared" ca="1" si="3"/>
        <v>月</v>
      </c>
      <c r="O38" s="41">
        <f t="shared" si="3"/>
        <v>0</v>
      </c>
      <c r="P38" s="14">
        <f t="shared" si="4"/>
        <v>0</v>
      </c>
      <c r="Q38" s="24"/>
      <c r="R38" s="395"/>
      <c r="S38" s="396"/>
      <c r="T38" s="23"/>
      <c r="U38" s="24"/>
    </row>
    <row r="39" spans="1:21" ht="46.5" customHeight="1">
      <c r="A39">
        <v>196</v>
      </c>
      <c r="C39" s="11">
        <f t="shared" ca="1" si="6"/>
        <v>46217</v>
      </c>
      <c r="D39" s="12" t="str">
        <f t="shared" ca="1" si="5"/>
        <v>火</v>
      </c>
      <c r="E39" s="42"/>
      <c r="F39" s="23"/>
      <c r="G39" s="10"/>
      <c r="H39" s="406"/>
      <c r="I39" s="407"/>
      <c r="J39" s="14"/>
      <c r="K39" s="12"/>
      <c r="L39" s="32"/>
      <c r="M39" s="11">
        <f t="shared" ca="1" si="3"/>
        <v>46217</v>
      </c>
      <c r="N39" s="12" t="str">
        <f t="shared" ca="1" si="3"/>
        <v>火</v>
      </c>
      <c r="O39" s="41">
        <f t="shared" si="3"/>
        <v>0</v>
      </c>
      <c r="P39" s="14">
        <f t="shared" si="4"/>
        <v>0</v>
      </c>
      <c r="Q39" s="24"/>
      <c r="R39" s="395"/>
      <c r="S39" s="396"/>
      <c r="T39" s="23"/>
      <c r="U39" s="24"/>
    </row>
    <row r="40" spans="1:21" ht="46.5" customHeight="1">
      <c r="A40">
        <v>197</v>
      </c>
      <c r="C40" s="11">
        <f t="shared" ca="1" si="6"/>
        <v>46218</v>
      </c>
      <c r="D40" s="12" t="str">
        <f t="shared" ca="1" si="5"/>
        <v>水</v>
      </c>
      <c r="E40" s="42"/>
      <c r="F40" s="23"/>
      <c r="G40" s="12"/>
      <c r="H40" s="406"/>
      <c r="I40" s="407"/>
      <c r="J40" s="14"/>
      <c r="K40" s="12"/>
      <c r="L40" s="32"/>
      <c r="M40" s="11">
        <f t="shared" ca="1" si="3"/>
        <v>46218</v>
      </c>
      <c r="N40" s="12" t="str">
        <f t="shared" ca="1" si="3"/>
        <v>水</v>
      </c>
      <c r="O40" s="41">
        <f t="shared" si="3"/>
        <v>0</v>
      </c>
      <c r="P40" s="14">
        <f t="shared" si="4"/>
        <v>0</v>
      </c>
      <c r="Q40" s="24"/>
      <c r="R40" s="395"/>
      <c r="S40" s="396"/>
      <c r="T40" s="23"/>
      <c r="U40" s="24"/>
    </row>
    <row r="41" spans="1:21" ht="46.5" customHeight="1">
      <c r="A41">
        <v>198</v>
      </c>
      <c r="C41" s="11">
        <f t="shared" ca="1" si="6"/>
        <v>46219</v>
      </c>
      <c r="D41" s="12" t="str">
        <f t="shared" ca="1" si="5"/>
        <v>木</v>
      </c>
      <c r="E41" s="42"/>
      <c r="F41" s="23"/>
      <c r="G41" s="12"/>
      <c r="H41" s="406"/>
      <c r="I41" s="407"/>
      <c r="J41" s="14"/>
      <c r="K41" s="12"/>
      <c r="L41" s="32"/>
      <c r="M41" s="11">
        <f t="shared" ca="1" si="3"/>
        <v>46219</v>
      </c>
      <c r="N41" s="12" t="str">
        <f t="shared" ca="1" si="3"/>
        <v>木</v>
      </c>
      <c r="O41" s="41">
        <f t="shared" si="3"/>
        <v>0</v>
      </c>
      <c r="P41" s="14">
        <f t="shared" si="4"/>
        <v>0</v>
      </c>
      <c r="Q41" s="24"/>
      <c r="R41" s="395"/>
      <c r="S41" s="396"/>
      <c r="T41" s="23"/>
      <c r="U41" s="24"/>
    </row>
    <row r="42" spans="1:21" ht="46.5" customHeight="1">
      <c r="A42">
        <v>199</v>
      </c>
      <c r="C42" s="11">
        <f t="shared" ca="1" si="6"/>
        <v>46220</v>
      </c>
      <c r="D42" s="12" t="str">
        <f t="shared" ca="1" si="5"/>
        <v>金</v>
      </c>
      <c r="E42" s="42"/>
      <c r="F42" s="23"/>
      <c r="G42" s="12"/>
      <c r="H42" s="406"/>
      <c r="I42" s="407"/>
      <c r="J42" s="14"/>
      <c r="K42" s="12"/>
      <c r="L42" s="32"/>
      <c r="M42" s="11">
        <f t="shared" ca="1" si="3"/>
        <v>46220</v>
      </c>
      <c r="N42" s="12" t="str">
        <f t="shared" ca="1" si="3"/>
        <v>金</v>
      </c>
      <c r="O42" s="41">
        <f t="shared" si="3"/>
        <v>0</v>
      </c>
      <c r="P42" s="14">
        <f t="shared" si="4"/>
        <v>0</v>
      </c>
      <c r="Q42" s="24"/>
      <c r="R42" s="395"/>
      <c r="S42" s="396"/>
      <c r="T42" s="23"/>
      <c r="U42" s="24"/>
    </row>
    <row r="43" spans="1:21" ht="46.5" customHeight="1">
      <c r="A43">
        <v>200</v>
      </c>
      <c r="C43" s="11">
        <f t="shared" ca="1" si="6"/>
        <v>46221</v>
      </c>
      <c r="D43" s="12" t="str">
        <f t="shared" ca="1" si="5"/>
        <v>土</v>
      </c>
      <c r="E43" s="42"/>
      <c r="F43" s="23"/>
      <c r="G43" s="12"/>
      <c r="H43" s="406"/>
      <c r="I43" s="407"/>
      <c r="J43" s="14"/>
      <c r="K43" s="12"/>
      <c r="L43" s="32"/>
      <c r="M43" s="11">
        <f t="shared" ca="1" si="3"/>
        <v>46221</v>
      </c>
      <c r="N43" s="12" t="str">
        <f t="shared" ca="1" si="3"/>
        <v>土</v>
      </c>
      <c r="O43" s="41">
        <f t="shared" si="3"/>
        <v>0</v>
      </c>
      <c r="P43" s="14">
        <f t="shared" si="4"/>
        <v>0</v>
      </c>
      <c r="Q43" s="24"/>
      <c r="R43" s="395"/>
      <c r="S43" s="396"/>
      <c r="T43" s="23"/>
      <c r="U43" s="24"/>
    </row>
    <row r="44" spans="1:21" ht="46.5" customHeight="1">
      <c r="A44">
        <v>201</v>
      </c>
      <c r="C44" s="11">
        <f t="shared" ca="1" si="6"/>
        <v>46222</v>
      </c>
      <c r="D44" s="12" t="str">
        <f t="shared" ca="1" si="5"/>
        <v>日</v>
      </c>
      <c r="E44" s="42"/>
      <c r="F44" s="23"/>
      <c r="G44" s="12"/>
      <c r="H44" s="406"/>
      <c r="I44" s="407"/>
      <c r="J44" s="14"/>
      <c r="K44" s="12"/>
      <c r="L44" s="32"/>
      <c r="M44" s="11">
        <f t="shared" ca="1" si="3"/>
        <v>46222</v>
      </c>
      <c r="N44" s="12" t="str">
        <f t="shared" ca="1" si="3"/>
        <v>日</v>
      </c>
      <c r="O44" s="41">
        <f t="shared" si="3"/>
        <v>0</v>
      </c>
      <c r="P44" s="14">
        <f t="shared" si="4"/>
        <v>0</v>
      </c>
      <c r="Q44" s="24"/>
      <c r="R44" s="395"/>
      <c r="S44" s="396"/>
      <c r="T44" s="23"/>
      <c r="U44" s="24"/>
    </row>
    <row r="45" spans="1:21" ht="46.5" customHeight="1">
      <c r="A45">
        <v>202</v>
      </c>
      <c r="C45" s="11">
        <f t="shared" ca="1" si="6"/>
        <v>46223</v>
      </c>
      <c r="D45" s="12" t="str">
        <f t="shared" ca="1" si="5"/>
        <v>月</v>
      </c>
      <c r="E45" s="42"/>
      <c r="F45" s="23"/>
      <c r="G45" s="12"/>
      <c r="H45" s="406"/>
      <c r="I45" s="407"/>
      <c r="J45" s="14"/>
      <c r="K45" s="12"/>
      <c r="L45" s="32"/>
      <c r="M45" s="11">
        <f t="shared" ca="1" si="3"/>
        <v>46223</v>
      </c>
      <c r="N45" s="12" t="str">
        <f t="shared" ca="1" si="3"/>
        <v>月</v>
      </c>
      <c r="O45" s="41">
        <f t="shared" si="3"/>
        <v>0</v>
      </c>
      <c r="P45" s="14">
        <f t="shared" si="4"/>
        <v>0</v>
      </c>
      <c r="Q45" s="24"/>
      <c r="R45" s="395"/>
      <c r="S45" s="396"/>
      <c r="T45" s="23"/>
      <c r="U45" s="24"/>
    </row>
    <row r="46" spans="1:21" ht="46.5" customHeight="1">
      <c r="C46" s="10"/>
      <c r="D46" s="12"/>
      <c r="E46" s="42"/>
      <c r="F46" s="23"/>
      <c r="G46" s="12"/>
      <c r="H46" s="406"/>
      <c r="I46" s="407"/>
      <c r="J46" s="14"/>
      <c r="K46" s="12"/>
      <c r="L46" s="32"/>
      <c r="M46" s="11">
        <f t="shared" si="3"/>
        <v>0</v>
      </c>
      <c r="N46" s="12">
        <f t="shared" si="3"/>
        <v>0</v>
      </c>
      <c r="O46" s="41">
        <f t="shared" si="3"/>
        <v>0</v>
      </c>
      <c r="P46" s="14">
        <f t="shared" si="4"/>
        <v>0</v>
      </c>
      <c r="Q46" s="24"/>
      <c r="R46" s="395"/>
      <c r="S46" s="396"/>
      <c r="T46" s="23"/>
      <c r="U46" s="24"/>
    </row>
    <row r="47" spans="1:21" ht="25.5" customHeight="1">
      <c r="C47" s="69" t="s">
        <v>53</v>
      </c>
      <c r="D47" s="69"/>
      <c r="E47" s="69"/>
      <c r="F47" s="69"/>
      <c r="G47" s="69"/>
      <c r="H47" s="69"/>
      <c r="I47" s="69"/>
      <c r="J47" s="69"/>
      <c r="K47" s="69"/>
      <c r="L47" s="69"/>
      <c r="M47" s="69" t="s">
        <v>53</v>
      </c>
      <c r="N47" s="69"/>
      <c r="O47" s="69"/>
      <c r="P47" s="69"/>
      <c r="Q47" s="69"/>
      <c r="R47" s="69"/>
      <c r="S47" s="69"/>
      <c r="T47" s="69"/>
      <c r="U47" s="69"/>
    </row>
    <row r="48" spans="1:21">
      <c r="C48" s="13"/>
      <c r="M48" s="13"/>
    </row>
    <row r="49" spans="1:21" ht="14.25">
      <c r="C49" s="8" t="s">
        <v>23</v>
      </c>
      <c r="M49" s="8" t="s">
        <v>23</v>
      </c>
    </row>
    <row r="50" spans="1:21" ht="22.5" customHeight="1">
      <c r="C50" s="30"/>
      <c r="D50" s="28"/>
      <c r="E50" s="28"/>
      <c r="F50" s="28"/>
      <c r="G50" s="28"/>
      <c r="H50" s="28"/>
      <c r="I50" s="28"/>
      <c r="J50" s="28"/>
      <c r="K50" s="28"/>
      <c r="L50" s="33"/>
      <c r="M50" s="30"/>
      <c r="N50" s="28"/>
      <c r="O50" s="28"/>
      <c r="P50" s="28"/>
      <c r="Q50" s="28"/>
      <c r="R50" s="28"/>
      <c r="S50" s="28"/>
      <c r="T50" s="28"/>
      <c r="U50" s="28"/>
    </row>
    <row r="51" spans="1:21" ht="22.5" customHeight="1">
      <c r="C51" s="31"/>
      <c r="D51" s="29"/>
      <c r="E51" s="29"/>
      <c r="F51" s="29"/>
      <c r="G51" s="29"/>
      <c r="H51" s="29"/>
      <c r="I51" s="29"/>
      <c r="J51" s="29"/>
      <c r="K51" s="29"/>
      <c r="L51" s="33"/>
      <c r="M51" s="31"/>
      <c r="N51" s="29"/>
      <c r="O51" s="29"/>
      <c r="P51" s="29"/>
      <c r="Q51" s="29"/>
      <c r="R51" s="29"/>
      <c r="S51" s="29"/>
      <c r="T51" s="29"/>
      <c r="U51" s="29"/>
    </row>
    <row r="52" spans="1:21" ht="22.5" customHeight="1">
      <c r="C52" s="31"/>
      <c r="D52" s="29"/>
      <c r="E52" s="29"/>
      <c r="F52" s="29"/>
      <c r="G52" s="29"/>
      <c r="H52" s="29"/>
      <c r="I52" s="29"/>
      <c r="J52" s="29"/>
      <c r="K52" s="29"/>
      <c r="L52" s="33"/>
      <c r="M52" s="31"/>
      <c r="N52" s="29"/>
      <c r="O52" s="29"/>
      <c r="P52" s="29"/>
      <c r="Q52" s="29"/>
      <c r="R52" s="29"/>
      <c r="S52" s="29"/>
      <c r="T52" s="29"/>
      <c r="U52" s="29"/>
    </row>
    <row r="53" spans="1:21" ht="22.5" customHeight="1">
      <c r="C53" s="31"/>
      <c r="D53" s="29"/>
      <c r="E53" s="29"/>
      <c r="F53" s="29"/>
      <c r="G53" s="29"/>
      <c r="H53" s="29"/>
      <c r="I53" s="29"/>
      <c r="J53" s="29"/>
      <c r="K53" s="29"/>
      <c r="L53" s="33"/>
      <c r="M53" s="31"/>
      <c r="N53" s="29"/>
      <c r="O53" s="29"/>
      <c r="P53" s="29"/>
      <c r="Q53" s="29"/>
      <c r="R53" s="29"/>
      <c r="S53" s="29"/>
      <c r="T53" s="29"/>
      <c r="U53" s="29"/>
    </row>
    <row r="54" spans="1:21" ht="11.25" customHeight="1">
      <c r="C54" s="34"/>
      <c r="D54" s="33"/>
      <c r="E54" s="33"/>
      <c r="F54" s="33"/>
      <c r="G54" s="33"/>
      <c r="H54" s="33"/>
      <c r="I54" s="33"/>
      <c r="J54" s="33"/>
      <c r="K54" s="33"/>
      <c r="L54" s="33"/>
      <c r="M54" s="34"/>
      <c r="N54" s="33"/>
      <c r="O54" s="33"/>
      <c r="P54" s="33"/>
      <c r="Q54" s="33"/>
      <c r="R54" s="33"/>
      <c r="S54" s="33"/>
      <c r="T54" s="33"/>
      <c r="U54" s="33"/>
    </row>
    <row r="55" spans="1:21" ht="11.25" customHeight="1">
      <c r="C55" s="34"/>
      <c r="D55" s="33"/>
      <c r="E55" s="33"/>
      <c r="F55" s="33"/>
      <c r="G55" s="33"/>
      <c r="H55" s="33"/>
      <c r="I55" s="33"/>
      <c r="J55" s="33"/>
      <c r="K55" s="33"/>
      <c r="L55" s="33"/>
      <c r="M55" s="34"/>
      <c r="N55" s="33"/>
      <c r="O55" s="33"/>
      <c r="P55" s="33"/>
      <c r="Q55" s="33"/>
      <c r="R55" s="33"/>
      <c r="S55" s="33"/>
      <c r="T55" s="33"/>
      <c r="U55" s="33"/>
    </row>
    <row r="56" spans="1:21" ht="46.5" customHeight="1">
      <c r="A56">
        <v>203</v>
      </c>
      <c r="C56" s="11">
        <f ca="1">1+C45</f>
        <v>46224</v>
      </c>
      <c r="D56" s="12" t="str">
        <f t="shared" ref="D56:D66" ca="1" si="7">IF(C56="","",TEXT(C56,"AAA"))</f>
        <v>火</v>
      </c>
      <c r="E56" s="42"/>
      <c r="F56" s="23"/>
      <c r="G56" s="12"/>
      <c r="H56" s="406"/>
      <c r="I56" s="407"/>
      <c r="J56" s="14"/>
      <c r="K56" s="12"/>
      <c r="L56" s="32"/>
      <c r="M56" s="11">
        <f t="shared" ref="M56:O66" ca="1" si="8">C56</f>
        <v>46224</v>
      </c>
      <c r="N56" s="12" t="str">
        <f t="shared" ca="1" si="8"/>
        <v>火</v>
      </c>
      <c r="O56" s="41">
        <f>E56</f>
        <v>0</v>
      </c>
      <c r="P56" s="14">
        <f t="shared" ref="P56:P66" si="9">F56</f>
        <v>0</v>
      </c>
      <c r="Q56" s="24"/>
      <c r="R56" s="395"/>
      <c r="S56" s="396"/>
      <c r="T56" s="23"/>
      <c r="U56" s="24"/>
    </row>
    <row r="57" spans="1:21" ht="46.5" customHeight="1">
      <c r="A57">
        <v>204</v>
      </c>
      <c r="C57" s="11">
        <f ca="1">1+C56</f>
        <v>46225</v>
      </c>
      <c r="D57" s="12" t="str">
        <f t="shared" ca="1" si="7"/>
        <v>水</v>
      </c>
      <c r="E57" s="42"/>
      <c r="F57" s="23"/>
      <c r="G57" s="12"/>
      <c r="H57" s="406"/>
      <c r="I57" s="407"/>
      <c r="J57" s="14"/>
      <c r="K57" s="12"/>
      <c r="L57" s="32"/>
      <c r="M57" s="11">
        <f t="shared" ca="1" si="8"/>
        <v>46225</v>
      </c>
      <c r="N57" s="12" t="str">
        <f t="shared" ca="1" si="8"/>
        <v>水</v>
      </c>
      <c r="O57" s="41">
        <f t="shared" si="8"/>
        <v>0</v>
      </c>
      <c r="P57" s="14">
        <f t="shared" si="9"/>
        <v>0</v>
      </c>
      <c r="Q57" s="24"/>
      <c r="R57" s="395"/>
      <c r="S57" s="396"/>
      <c r="T57" s="23"/>
      <c r="U57" s="24"/>
    </row>
    <row r="58" spans="1:21" ht="46.5" customHeight="1">
      <c r="A58">
        <v>205</v>
      </c>
      <c r="C58" s="11">
        <f t="shared" ref="C58:C65" ca="1" si="10">1+C57</f>
        <v>46226</v>
      </c>
      <c r="D58" s="12" t="str">
        <f t="shared" ca="1" si="7"/>
        <v>木</v>
      </c>
      <c r="E58" s="42"/>
      <c r="F58" s="23"/>
      <c r="G58" s="10"/>
      <c r="H58" s="406"/>
      <c r="I58" s="407"/>
      <c r="J58" s="14"/>
      <c r="K58" s="12"/>
      <c r="L58" s="32"/>
      <c r="M58" s="11">
        <f t="shared" ca="1" si="8"/>
        <v>46226</v>
      </c>
      <c r="N58" s="12" t="str">
        <f t="shared" ca="1" si="8"/>
        <v>木</v>
      </c>
      <c r="O58" s="41">
        <f t="shared" si="8"/>
        <v>0</v>
      </c>
      <c r="P58" s="14">
        <f t="shared" si="9"/>
        <v>0</v>
      </c>
      <c r="Q58" s="24"/>
      <c r="R58" s="395"/>
      <c r="S58" s="396"/>
      <c r="T58" s="23"/>
      <c r="U58" s="24"/>
    </row>
    <row r="59" spans="1:21" ht="46.5" customHeight="1">
      <c r="A59">
        <v>206</v>
      </c>
      <c r="C59" s="11">
        <f t="shared" ca="1" si="10"/>
        <v>46227</v>
      </c>
      <c r="D59" s="12" t="str">
        <f t="shared" ca="1" si="7"/>
        <v>金</v>
      </c>
      <c r="E59" s="42"/>
      <c r="F59" s="23"/>
      <c r="G59" s="10"/>
      <c r="H59" s="406"/>
      <c r="I59" s="407"/>
      <c r="J59" s="14"/>
      <c r="K59" s="12"/>
      <c r="L59" s="32"/>
      <c r="M59" s="11">
        <f t="shared" ca="1" si="8"/>
        <v>46227</v>
      </c>
      <c r="N59" s="12" t="str">
        <f t="shared" ca="1" si="8"/>
        <v>金</v>
      </c>
      <c r="O59" s="41">
        <f t="shared" si="8"/>
        <v>0</v>
      </c>
      <c r="P59" s="14">
        <f t="shared" si="9"/>
        <v>0</v>
      </c>
      <c r="Q59" s="24"/>
      <c r="R59" s="395"/>
      <c r="S59" s="396"/>
      <c r="T59" s="23"/>
      <c r="U59" s="24"/>
    </row>
    <row r="60" spans="1:21" ht="46.5" customHeight="1">
      <c r="A60">
        <v>207</v>
      </c>
      <c r="C60" s="11">
        <f t="shared" ca="1" si="10"/>
        <v>46228</v>
      </c>
      <c r="D60" s="12" t="str">
        <f t="shared" ca="1" si="7"/>
        <v>土</v>
      </c>
      <c r="E60" s="42"/>
      <c r="F60" s="23"/>
      <c r="G60" s="12"/>
      <c r="H60" s="406"/>
      <c r="I60" s="407"/>
      <c r="J60" s="14"/>
      <c r="K60" s="12"/>
      <c r="L60" s="32"/>
      <c r="M60" s="11">
        <f t="shared" ca="1" si="8"/>
        <v>46228</v>
      </c>
      <c r="N60" s="12" t="str">
        <f t="shared" ca="1" si="8"/>
        <v>土</v>
      </c>
      <c r="O60" s="41">
        <f t="shared" si="8"/>
        <v>0</v>
      </c>
      <c r="P60" s="14">
        <f t="shared" si="9"/>
        <v>0</v>
      </c>
      <c r="Q60" s="24"/>
      <c r="R60" s="395"/>
      <c r="S60" s="396"/>
      <c r="T60" s="23"/>
      <c r="U60" s="24"/>
    </row>
    <row r="61" spans="1:21" ht="46.5" customHeight="1">
      <c r="A61">
        <v>208</v>
      </c>
      <c r="C61" s="11">
        <f t="shared" ca="1" si="10"/>
        <v>46229</v>
      </c>
      <c r="D61" s="12" t="str">
        <f t="shared" ca="1" si="7"/>
        <v>日</v>
      </c>
      <c r="E61" s="42"/>
      <c r="F61" s="23"/>
      <c r="G61" s="12"/>
      <c r="H61" s="406"/>
      <c r="I61" s="407"/>
      <c r="J61" s="14"/>
      <c r="K61" s="12"/>
      <c r="L61" s="32"/>
      <c r="M61" s="11">
        <f t="shared" ca="1" si="8"/>
        <v>46229</v>
      </c>
      <c r="N61" s="12" t="str">
        <f t="shared" ca="1" si="8"/>
        <v>日</v>
      </c>
      <c r="O61" s="41">
        <f t="shared" si="8"/>
        <v>0</v>
      </c>
      <c r="P61" s="14">
        <f t="shared" si="9"/>
        <v>0</v>
      </c>
      <c r="Q61" s="24"/>
      <c r="R61" s="395"/>
      <c r="S61" s="396"/>
      <c r="T61" s="23"/>
      <c r="U61" s="24"/>
    </row>
    <row r="62" spans="1:21" ht="46.5" customHeight="1">
      <c r="A62">
        <v>209</v>
      </c>
      <c r="C62" s="11">
        <f t="shared" ca="1" si="10"/>
        <v>46230</v>
      </c>
      <c r="D62" s="12" t="str">
        <f t="shared" ca="1" si="7"/>
        <v>月</v>
      </c>
      <c r="E62" s="42"/>
      <c r="F62" s="23"/>
      <c r="G62" s="12"/>
      <c r="H62" s="406"/>
      <c r="I62" s="407"/>
      <c r="J62" s="14"/>
      <c r="K62" s="12"/>
      <c r="L62" s="32"/>
      <c r="M62" s="11">
        <f t="shared" ca="1" si="8"/>
        <v>46230</v>
      </c>
      <c r="N62" s="12" t="str">
        <f t="shared" ca="1" si="8"/>
        <v>月</v>
      </c>
      <c r="O62" s="41">
        <f t="shared" si="8"/>
        <v>0</v>
      </c>
      <c r="P62" s="14">
        <f t="shared" si="9"/>
        <v>0</v>
      </c>
      <c r="Q62" s="24"/>
      <c r="R62" s="395"/>
      <c r="S62" s="396"/>
      <c r="T62" s="23"/>
      <c r="U62" s="24"/>
    </row>
    <row r="63" spans="1:21" ht="46.5" customHeight="1">
      <c r="A63">
        <v>210</v>
      </c>
      <c r="C63" s="11">
        <f t="shared" ca="1" si="10"/>
        <v>46231</v>
      </c>
      <c r="D63" s="12" t="str">
        <f t="shared" ca="1" si="7"/>
        <v>火</v>
      </c>
      <c r="E63" s="42"/>
      <c r="F63" s="23"/>
      <c r="G63" s="12"/>
      <c r="H63" s="406"/>
      <c r="I63" s="407"/>
      <c r="J63" s="14"/>
      <c r="K63" s="12"/>
      <c r="L63" s="32"/>
      <c r="M63" s="11">
        <f t="shared" ca="1" si="8"/>
        <v>46231</v>
      </c>
      <c r="N63" s="12" t="str">
        <f t="shared" ca="1" si="8"/>
        <v>火</v>
      </c>
      <c r="O63" s="41">
        <f t="shared" si="8"/>
        <v>0</v>
      </c>
      <c r="P63" s="14">
        <f t="shared" si="9"/>
        <v>0</v>
      </c>
      <c r="Q63" s="24"/>
      <c r="R63" s="395"/>
      <c r="S63" s="396"/>
      <c r="T63" s="23"/>
      <c r="U63" s="24"/>
    </row>
    <row r="64" spans="1:21" ht="46.5" customHeight="1">
      <c r="A64">
        <v>211</v>
      </c>
      <c r="C64" s="11">
        <f t="shared" ca="1" si="10"/>
        <v>46232</v>
      </c>
      <c r="D64" s="12" t="str">
        <f t="shared" ca="1" si="7"/>
        <v>水</v>
      </c>
      <c r="E64" s="42"/>
      <c r="F64" s="23"/>
      <c r="G64" s="12"/>
      <c r="H64" s="406"/>
      <c r="I64" s="407"/>
      <c r="J64" s="14"/>
      <c r="K64" s="12"/>
      <c r="L64" s="32"/>
      <c r="M64" s="11">
        <f t="shared" ca="1" si="8"/>
        <v>46232</v>
      </c>
      <c r="N64" s="12" t="str">
        <f t="shared" ca="1" si="8"/>
        <v>水</v>
      </c>
      <c r="O64" s="41">
        <f t="shared" si="8"/>
        <v>0</v>
      </c>
      <c r="P64" s="14">
        <f t="shared" si="9"/>
        <v>0</v>
      </c>
      <c r="Q64" s="24"/>
      <c r="R64" s="395"/>
      <c r="S64" s="396"/>
      <c r="T64" s="23"/>
      <c r="U64" s="24"/>
    </row>
    <row r="65" spans="1:21" ht="46.5" customHeight="1">
      <c r="A65">
        <v>212</v>
      </c>
      <c r="C65" s="11">
        <f t="shared" ca="1" si="10"/>
        <v>46233</v>
      </c>
      <c r="D65" s="12" t="str">
        <f t="shared" ca="1" si="7"/>
        <v>木</v>
      </c>
      <c r="E65" s="42"/>
      <c r="F65" s="23"/>
      <c r="G65" s="12"/>
      <c r="H65" s="406"/>
      <c r="I65" s="407"/>
      <c r="J65" s="14"/>
      <c r="K65" s="12"/>
      <c r="L65" s="32"/>
      <c r="M65" s="11">
        <f t="shared" ca="1" si="8"/>
        <v>46233</v>
      </c>
      <c r="N65" s="12" t="str">
        <f t="shared" ca="1" si="8"/>
        <v>木</v>
      </c>
      <c r="O65" s="41">
        <f t="shared" si="8"/>
        <v>0</v>
      </c>
      <c r="P65" s="14">
        <f t="shared" si="9"/>
        <v>0</v>
      </c>
      <c r="Q65" s="24"/>
      <c r="R65" s="395"/>
      <c r="S65" s="396"/>
      <c r="T65" s="23"/>
      <c r="U65" s="24"/>
    </row>
    <row r="66" spans="1:21" ht="46.5" customHeight="1">
      <c r="A66">
        <v>213</v>
      </c>
      <c r="C66" s="11">
        <f ca="1">1+C65</f>
        <v>46234</v>
      </c>
      <c r="D66" s="12" t="str">
        <f t="shared" ca="1" si="7"/>
        <v>金</v>
      </c>
      <c r="E66" s="42"/>
      <c r="F66" s="23"/>
      <c r="G66" s="12"/>
      <c r="H66" s="406"/>
      <c r="I66" s="407"/>
      <c r="J66" s="14"/>
      <c r="K66" s="12"/>
      <c r="L66" s="32"/>
      <c r="M66" s="11">
        <f t="shared" ca="1" si="8"/>
        <v>46234</v>
      </c>
      <c r="N66" s="12" t="str">
        <f t="shared" ca="1" si="8"/>
        <v>金</v>
      </c>
      <c r="O66" s="41">
        <f t="shared" si="8"/>
        <v>0</v>
      </c>
      <c r="P66" s="14">
        <f t="shared" si="9"/>
        <v>0</v>
      </c>
      <c r="Q66" s="24"/>
      <c r="R66" s="395"/>
      <c r="S66" s="396"/>
      <c r="T66" s="23"/>
      <c r="U66" s="24"/>
    </row>
    <row r="67" spans="1:21" ht="25.5" customHeight="1">
      <c r="C67" s="69" t="s">
        <v>53</v>
      </c>
      <c r="D67" s="69"/>
      <c r="E67" s="69"/>
      <c r="F67" s="69"/>
      <c r="G67" s="69"/>
      <c r="H67" s="69"/>
      <c r="I67" s="69"/>
      <c r="J67" s="69"/>
      <c r="K67" s="69"/>
      <c r="L67" s="69"/>
      <c r="M67" s="69" t="s">
        <v>53</v>
      </c>
      <c r="N67" s="69"/>
      <c r="O67" s="69"/>
      <c r="P67" s="69"/>
      <c r="Q67" s="69"/>
      <c r="R67" s="69"/>
      <c r="S67" s="69"/>
      <c r="T67" s="69"/>
      <c r="U67" s="69"/>
    </row>
    <row r="68" spans="1:21">
      <c r="C68" s="13"/>
      <c r="M68" s="13"/>
    </row>
    <row r="69" spans="1:21" ht="14.25">
      <c r="C69" s="8" t="s">
        <v>23</v>
      </c>
      <c r="M69" s="8" t="s">
        <v>23</v>
      </c>
    </row>
    <row r="70" spans="1:21" ht="22.5" customHeight="1">
      <c r="C70" s="30"/>
      <c r="D70" s="28"/>
      <c r="E70" s="28"/>
      <c r="F70" s="28"/>
      <c r="G70" s="28"/>
      <c r="H70" s="28"/>
      <c r="I70" s="28"/>
      <c r="J70" s="28"/>
      <c r="K70" s="28"/>
      <c r="L70" s="33"/>
      <c r="M70" s="30"/>
      <c r="N70" s="28"/>
      <c r="O70" s="28"/>
      <c r="P70" s="28"/>
      <c r="Q70" s="28"/>
      <c r="R70" s="28"/>
      <c r="S70" s="28"/>
      <c r="T70" s="28"/>
      <c r="U70" s="28"/>
    </row>
    <row r="71" spans="1:21" ht="22.5" customHeight="1">
      <c r="C71" s="31"/>
      <c r="D71" s="29"/>
      <c r="E71" s="29"/>
      <c r="F71" s="29"/>
      <c r="G71" s="29"/>
      <c r="H71" s="29"/>
      <c r="I71" s="29"/>
      <c r="J71" s="29"/>
      <c r="K71" s="29"/>
      <c r="L71" s="33"/>
      <c r="M71" s="31"/>
      <c r="N71" s="29"/>
      <c r="O71" s="29"/>
      <c r="P71" s="29"/>
      <c r="Q71" s="29"/>
      <c r="R71" s="29"/>
      <c r="S71" s="29"/>
      <c r="T71" s="29"/>
      <c r="U71" s="29"/>
    </row>
    <row r="72" spans="1:21" ht="22.5" customHeight="1">
      <c r="C72" s="31"/>
      <c r="D72" s="29"/>
      <c r="E72" s="29"/>
      <c r="F72" s="29"/>
      <c r="G72" s="29"/>
      <c r="H72" s="29"/>
      <c r="I72" s="29"/>
      <c r="J72" s="29"/>
      <c r="K72" s="29"/>
      <c r="L72" s="33"/>
      <c r="M72" s="31"/>
      <c r="N72" s="29"/>
      <c r="O72" s="29"/>
      <c r="P72" s="29"/>
      <c r="Q72" s="29"/>
      <c r="R72" s="29"/>
      <c r="S72" s="29"/>
      <c r="T72" s="29"/>
      <c r="U72" s="29"/>
    </row>
    <row r="73" spans="1:21" ht="22.5" customHeight="1">
      <c r="C73" s="31"/>
      <c r="D73" s="29"/>
      <c r="E73" s="29"/>
      <c r="F73" s="29"/>
      <c r="G73" s="29"/>
      <c r="H73" s="29"/>
      <c r="I73" s="29"/>
      <c r="J73" s="29"/>
      <c r="K73" s="29"/>
      <c r="L73" s="33"/>
      <c r="M73" s="31"/>
      <c r="N73" s="29"/>
      <c r="O73" s="29"/>
      <c r="P73" s="29"/>
      <c r="Q73" s="29"/>
      <c r="R73" s="29"/>
      <c r="S73" s="29"/>
      <c r="T73" s="29"/>
      <c r="U73" s="29"/>
    </row>
    <row r="74" spans="1:21" ht="11.25" customHeight="1">
      <c r="C74" s="34"/>
      <c r="D74" s="33"/>
      <c r="E74" s="33"/>
      <c r="F74" s="33"/>
      <c r="G74" s="33"/>
      <c r="H74" s="33"/>
      <c r="I74" s="33"/>
      <c r="J74" s="33"/>
      <c r="K74" s="33"/>
      <c r="L74" s="33"/>
      <c r="M74" s="34"/>
      <c r="N74" s="33"/>
      <c r="O74" s="33"/>
      <c r="P74" s="33"/>
      <c r="Q74" s="33"/>
      <c r="R74" s="33"/>
      <c r="S74" s="33"/>
      <c r="T74" s="33"/>
      <c r="U74" s="33"/>
    </row>
    <row r="75" spans="1:21">
      <c r="C75" s="7"/>
      <c r="M75" s="7"/>
    </row>
  </sheetData>
  <mergeCells count="90">
    <mergeCell ref="H64:I64"/>
    <mergeCell ref="R64:S64"/>
    <mergeCell ref="H65:I65"/>
    <mergeCell ref="R65:S65"/>
    <mergeCell ref="H66:I66"/>
    <mergeCell ref="R66:S66"/>
    <mergeCell ref="H61:I61"/>
    <mergeCell ref="R61:S61"/>
    <mergeCell ref="H62:I62"/>
    <mergeCell ref="R62:S62"/>
    <mergeCell ref="H63:I63"/>
    <mergeCell ref="R63:S63"/>
    <mergeCell ref="H58:I58"/>
    <mergeCell ref="R58:S58"/>
    <mergeCell ref="H59:I59"/>
    <mergeCell ref="R59:S59"/>
    <mergeCell ref="H60:I60"/>
    <mergeCell ref="R60:S60"/>
    <mergeCell ref="H56:I56"/>
    <mergeCell ref="R56:S56"/>
    <mergeCell ref="H57:I57"/>
    <mergeCell ref="R57:S57"/>
    <mergeCell ref="H44:I44"/>
    <mergeCell ref="R44:S44"/>
    <mergeCell ref="H45:I45"/>
    <mergeCell ref="R45:S45"/>
    <mergeCell ref="H46:I46"/>
    <mergeCell ref="R46:S46"/>
    <mergeCell ref="H41:I41"/>
    <mergeCell ref="R41:S41"/>
    <mergeCell ref="H42:I42"/>
    <mergeCell ref="R42:S42"/>
    <mergeCell ref="H43:I43"/>
    <mergeCell ref="R43:S43"/>
    <mergeCell ref="H38:I38"/>
    <mergeCell ref="R38:S38"/>
    <mergeCell ref="H39:I39"/>
    <mergeCell ref="R39:S39"/>
    <mergeCell ref="H40:I40"/>
    <mergeCell ref="R40:S40"/>
    <mergeCell ref="H36:I36"/>
    <mergeCell ref="R36:S36"/>
    <mergeCell ref="H37:I37"/>
    <mergeCell ref="R37:S37"/>
    <mergeCell ref="H24:I24"/>
    <mergeCell ref="R24:S24"/>
    <mergeCell ref="H25:I25"/>
    <mergeCell ref="R25:S25"/>
    <mergeCell ref="H26:I26"/>
    <mergeCell ref="R26:S26"/>
    <mergeCell ref="H21:I21"/>
    <mergeCell ref="R21:S21"/>
    <mergeCell ref="H22:I22"/>
    <mergeCell ref="R22:S22"/>
    <mergeCell ref="H23:I23"/>
    <mergeCell ref="R23:S23"/>
    <mergeCell ref="H18:I18"/>
    <mergeCell ref="R18:S18"/>
    <mergeCell ref="H19:I19"/>
    <mergeCell ref="R19:S19"/>
    <mergeCell ref="H20:I20"/>
    <mergeCell ref="R20:S20"/>
    <mergeCell ref="H16:I16"/>
    <mergeCell ref="R16:S16"/>
    <mergeCell ref="H17:I17"/>
    <mergeCell ref="R17:S17"/>
    <mergeCell ref="E14:F15"/>
    <mergeCell ref="G14:G15"/>
    <mergeCell ref="H14:J15"/>
    <mergeCell ref="K14:K15"/>
    <mergeCell ref="O14:P15"/>
    <mergeCell ref="Q14:Q15"/>
    <mergeCell ref="N12:N15"/>
    <mergeCell ref="O12:P13"/>
    <mergeCell ref="Q12:U13"/>
    <mergeCell ref="R14:T15"/>
    <mergeCell ref="U14:U15"/>
    <mergeCell ref="C4:K4"/>
    <mergeCell ref="M4:U4"/>
    <mergeCell ref="I10:K10"/>
    <mergeCell ref="S10:U10"/>
    <mergeCell ref="S6:U8"/>
    <mergeCell ref="I6:K8"/>
    <mergeCell ref="D7:F8"/>
    <mergeCell ref="N7:P8"/>
    <mergeCell ref="C12:C15"/>
    <mergeCell ref="D12:D15"/>
    <mergeCell ref="E12:F13"/>
    <mergeCell ref="G12:K13"/>
    <mergeCell ref="M12:M15"/>
  </mergeCells>
  <phoneticPr fontId="2"/>
  <dataValidations count="3">
    <dataValidation type="list" allowBlank="1" showInputMessage="1" showErrorMessage="1" sqref="Q16:Q26 Q56:Q66 Q36:Q46" xr:uid="{00000000-0002-0000-0800-000000000000}">
      <formula1>$X$5:$X$7</formula1>
    </dataValidation>
    <dataValidation type="list" allowBlank="1" showInputMessage="1" showErrorMessage="1" sqref="J46" xr:uid="{00000000-0002-0000-0800-000001000000}">
      <formula1>$X$15:$X$23</formula1>
    </dataValidation>
    <dataValidation type="list" allowBlank="1" showInputMessage="1" showErrorMessage="1" sqref="F16:F26 F36:F46 F56:F66 T16:T26 T56:T66 T36:T46" xr:uid="{00000000-0002-0000-0800-000002000000}">
      <formula1>$X$9:$X$11</formula1>
    </dataValidation>
  </dataValidations>
  <printOptions horizontalCentered="1" verticalCentered="1"/>
  <pageMargins left="0.9055118110236221" right="0.39370078740157483" top="0.59055118110236227" bottom="0.39370078740157483" header="0.31496062992125984" footer="0.31496062992125984"/>
  <pageSetup paperSize="9" pageOrder="overThenDown" orientation="portrait" blackAndWhite="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29</vt:i4>
      </vt:variant>
    </vt:vector>
  </HeadingPairs>
  <TitlesOfParts>
    <vt:vector size="47" baseType="lpstr">
      <vt:lpstr>はじめにお読みください</vt:lpstr>
      <vt:lpstr>初期入力</vt:lpstr>
      <vt:lpstr>実績調書【通常版】 </vt:lpstr>
      <vt:lpstr>実績調書取得率計算</vt:lpstr>
      <vt:lpstr>旬報(3月)</vt:lpstr>
      <vt:lpstr>旬報(4月)</vt:lpstr>
      <vt:lpstr>旬報(5月)</vt:lpstr>
      <vt:lpstr>旬報(6月)</vt:lpstr>
      <vt:lpstr>旬報(7月)</vt:lpstr>
      <vt:lpstr>旬報(8月)</vt:lpstr>
      <vt:lpstr>旬報(9月)</vt:lpstr>
      <vt:lpstr>旬報(10月)</vt:lpstr>
      <vt:lpstr>旬報(11月)</vt:lpstr>
      <vt:lpstr>旬報(12月)</vt:lpstr>
      <vt:lpstr>旬報(翌1月)</vt:lpstr>
      <vt:lpstr>旬報(翌2月)</vt:lpstr>
      <vt:lpstr>旬報(翌3月)</vt:lpstr>
      <vt:lpstr>ｶﾚﾝﾀﾞｰ</vt:lpstr>
      <vt:lpstr>はじめにお読みください!Print_Area</vt:lpstr>
      <vt:lpstr>'実績調書【通常版】 '!Print_Area</vt:lpstr>
      <vt:lpstr>'旬報(10月)'!Print_Area</vt:lpstr>
      <vt:lpstr>'旬報(11月)'!Print_Area</vt:lpstr>
      <vt:lpstr>'旬報(12月)'!Print_Area</vt:lpstr>
      <vt:lpstr>'旬報(3月)'!Print_Area</vt:lpstr>
      <vt:lpstr>'旬報(4月)'!Print_Area</vt:lpstr>
      <vt:lpstr>'旬報(5月)'!Print_Area</vt:lpstr>
      <vt:lpstr>'旬報(6月)'!Print_Area</vt:lpstr>
      <vt:lpstr>'旬報(7月)'!Print_Area</vt:lpstr>
      <vt:lpstr>'旬報(8月)'!Print_Area</vt:lpstr>
      <vt:lpstr>'旬報(9月)'!Print_Area</vt:lpstr>
      <vt:lpstr>'旬報(翌1月)'!Print_Area</vt:lpstr>
      <vt:lpstr>'旬報(翌2月)'!Print_Area</vt:lpstr>
      <vt:lpstr>'旬報(翌3月)'!Print_Area</vt:lpstr>
      <vt:lpstr>初期入力!Print_Area</vt:lpstr>
      <vt:lpstr>'旬報(10月)'!Print_Titles</vt:lpstr>
      <vt:lpstr>'旬報(11月)'!Print_Titles</vt:lpstr>
      <vt:lpstr>'旬報(12月)'!Print_Titles</vt:lpstr>
      <vt:lpstr>'旬報(3月)'!Print_Titles</vt:lpstr>
      <vt:lpstr>'旬報(4月)'!Print_Titles</vt:lpstr>
      <vt:lpstr>'旬報(5月)'!Print_Titles</vt:lpstr>
      <vt:lpstr>'旬報(6月)'!Print_Titles</vt:lpstr>
      <vt:lpstr>'旬報(7月)'!Print_Titles</vt:lpstr>
      <vt:lpstr>'旬報(8月)'!Print_Titles</vt:lpstr>
      <vt:lpstr>'旬報(9月)'!Print_Titles</vt:lpstr>
      <vt:lpstr>'旬報(翌1月)'!Print_Titles</vt:lpstr>
      <vt:lpstr>'旬報(翌2月)'!Print_Titles</vt:lpstr>
      <vt:lpstr>'旬報(翌3月)'!Print_Titles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北海道</dc:creator>
  <cp:lastModifiedBy>佐々木　孔明</cp:lastModifiedBy>
  <cp:lastPrinted>2026-01-28T00:51:55Z</cp:lastPrinted>
  <dcterms:created xsi:type="dcterms:W3CDTF">2017-12-11T04:11:28Z</dcterms:created>
  <dcterms:modified xsi:type="dcterms:W3CDTF">2026-02-12T06:58:30Z</dcterms:modified>
</cp:coreProperties>
</file>