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H8IZI9ifLfl5RR5Oi3D2yIhjfs+ak3qX2i1CO9d868luawiQbpXDxHwZ/fdlD7N0KiX/V624RMxANl9t5GyitQ==" workbookSaltValue="egQNFLt2c8eypnzRD9xEMw==" workbookSpinCount="100000" lockStructure="1"/>
  <bookViews>
    <workbookView xWindow="9360" yWindow="0" windowWidth="19320" windowHeight="8115"/>
  </bookViews>
  <sheets>
    <sheet name="入力フォーム" sheetId="1" r:id="rId1"/>
    <sheet name="計算用シート" sheetId="4" state="hidden" r:id="rId2"/>
  </sheets>
  <definedNames>
    <definedName name="家事用１" localSheetId="1">#REF!</definedName>
    <definedName name="家事用１">#REF!</definedName>
    <definedName name="家事用２" localSheetId="1">#REF!</definedName>
    <definedName name="家事用２">#REF!</definedName>
    <definedName name="家事用以外１" localSheetId="1">#REF!</definedName>
    <definedName name="家事用以外１">#REF!</definedName>
    <definedName name="家事用以外２" localSheetId="1">#REF!</definedName>
    <definedName name="家事用以外２">#REF!</definedName>
    <definedName name="児童扶養１" localSheetId="1">#REF!</definedName>
    <definedName name="児童扶養１">#REF!</definedName>
    <definedName name="児童扶養２" localSheetId="1">#REF!</definedName>
    <definedName name="児童扶養２">#REF!</definedName>
    <definedName name="社会福祉施設１" localSheetId="1">#REF!</definedName>
    <definedName name="社会福祉施設１">#REF!</definedName>
    <definedName name="社会福祉施設２" localSheetId="1">#REF!</definedName>
    <definedName name="社会福祉施設２">#REF!</definedName>
    <definedName name="障害者のみ１" localSheetId="1">#REF!</definedName>
    <definedName name="障害者のみ１">#REF!</definedName>
    <definedName name="障害者のみ２" localSheetId="1">#REF!</definedName>
    <definedName name="障害者のみ２">#REF!</definedName>
    <definedName name="生活保護１" localSheetId="1">#REF!</definedName>
    <definedName name="生活保護１">#REF!</definedName>
    <definedName name="生活保護２" localSheetId="1">#REF!</definedName>
    <definedName name="生活保護２">#REF!</definedName>
    <definedName name="特別児童扶養１" localSheetId="1">#REF!</definedName>
    <definedName name="特別児童扶養１">#REF!</definedName>
    <definedName name="特別児童扶養２" localSheetId="1">#REF!</definedName>
    <definedName name="特別児童扶養２">#REF!</definedName>
    <definedName name="独居高齢者１" localSheetId="1">#REF!</definedName>
    <definedName name="独居高齢者１">#REF!</definedName>
    <definedName name="独居高齢者２" localSheetId="1">#REF!</definedName>
    <definedName name="独居高齢者２">#REF!</definedName>
    <definedName name="浴場A１" localSheetId="1">#REF!</definedName>
    <definedName name="浴場A１">#REF!</definedName>
    <definedName name="浴場A２" localSheetId="1">#REF!</definedName>
    <definedName name="浴場A２">#REF!</definedName>
    <definedName name="浴場B１" localSheetId="1">#REF!</definedName>
    <definedName name="浴場B１">#REF!</definedName>
    <definedName name="浴場B２" localSheetId="1">#REF!</definedName>
    <definedName name="浴場B２">#REF!</definedName>
    <definedName name="浴場C１" localSheetId="1">#REF!</definedName>
    <definedName name="浴場C１">#REF!</definedName>
    <definedName name="浴場C２" localSheetId="1">#REF!</definedName>
    <definedName name="浴場C２">#REF!</definedName>
    <definedName name="浴場D１" localSheetId="1">#REF!</definedName>
    <definedName name="浴場D１">#REF!</definedName>
    <definedName name="浴場D２" localSheetId="1">#REF!</definedName>
    <definedName name="浴場D２">#REF!</definedName>
    <definedName name="臨時用１" localSheetId="1">#REF!</definedName>
    <definedName name="臨時用１">#REF!</definedName>
    <definedName name="臨時用２" localSheetId="1">#REF!</definedName>
    <definedName name="臨時用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I22" i="4" l="1"/>
  <c r="S31" i="4" s="1"/>
  <c r="U31" i="4" s="1"/>
  <c r="I10" i="4"/>
  <c r="K19" i="4" s="1"/>
  <c r="M19" i="4" s="1"/>
  <c r="B9" i="4"/>
  <c r="C9" i="4" s="1"/>
  <c r="D8" i="4"/>
  <c r="K7" i="4"/>
  <c r="D7" i="4"/>
  <c r="H7" i="4"/>
  <c r="K6" i="4"/>
  <c r="D6" i="4"/>
  <c r="K5" i="4"/>
  <c r="D5" i="4"/>
  <c r="D4" i="4"/>
  <c r="C4" i="4"/>
  <c r="D13" i="4" l="1"/>
  <c r="H15" i="4"/>
  <c r="J15" i="4" s="1"/>
  <c r="K15" i="4"/>
  <c r="M15" i="4" s="1"/>
  <c r="H27" i="4"/>
  <c r="J27" i="4" s="1"/>
  <c r="H16" i="4"/>
  <c r="J16" i="4" s="1"/>
  <c r="H28" i="4"/>
  <c r="J28" i="4" s="1"/>
  <c r="K16" i="4"/>
  <c r="M16" i="4" s="1"/>
  <c r="K29" i="4"/>
  <c r="M29" i="4" s="1"/>
  <c r="P15" i="4"/>
  <c r="R15" i="4" s="1"/>
  <c r="P16" i="4"/>
  <c r="R16" i="4" s="1"/>
  <c r="K27" i="4"/>
  <c r="M27" i="4" s="1"/>
  <c r="K28" i="4"/>
  <c r="M28" i="4" s="1"/>
  <c r="S29" i="4"/>
  <c r="U29" i="4" s="1"/>
  <c r="D9" i="4"/>
  <c r="H6" i="4"/>
  <c r="S15" i="4"/>
  <c r="U15" i="4" s="1"/>
  <c r="S16" i="4"/>
  <c r="U16" i="4" s="1"/>
  <c r="P27" i="4"/>
  <c r="R27" i="4" s="1"/>
  <c r="P28" i="4"/>
  <c r="R28" i="4" s="1"/>
  <c r="K30" i="4"/>
  <c r="M30" i="4" s="1"/>
  <c r="H5" i="4"/>
  <c r="C13" i="4" s="1"/>
  <c r="S27" i="4"/>
  <c r="U27" i="4" s="1"/>
  <c r="S28" i="4"/>
  <c r="U28" i="4" s="1"/>
  <c r="K31" i="4"/>
  <c r="M31" i="4" s="1"/>
  <c r="S17" i="4"/>
  <c r="U17" i="4" s="1"/>
  <c r="S18" i="4"/>
  <c r="U18" i="4" s="1"/>
  <c r="S19" i="4"/>
  <c r="U19" i="4" s="1"/>
  <c r="S30" i="4"/>
  <c r="U30" i="4" s="1"/>
  <c r="K17" i="4"/>
  <c r="M17" i="4" s="1"/>
  <c r="K18" i="4"/>
  <c r="M18" i="4" s="1"/>
  <c r="J20" i="4" l="1"/>
  <c r="I5" i="4" s="1"/>
  <c r="J32" i="4"/>
  <c r="L5" i="4" s="1"/>
  <c r="J7" i="1"/>
  <c r="K7" i="1"/>
  <c r="M32" i="4"/>
  <c r="L6" i="4" s="1"/>
  <c r="U32" i="4"/>
  <c r="M6" i="4" s="1"/>
  <c r="M20" i="4"/>
  <c r="I7" i="4" s="1"/>
  <c r="U20" i="4"/>
  <c r="J6" i="4" s="1"/>
  <c r="R32" i="4"/>
  <c r="M5" i="4" s="1"/>
  <c r="R20" i="4"/>
  <c r="J5" i="4" s="1"/>
  <c r="D14" i="4" l="1"/>
  <c r="K8" i="1" s="1"/>
  <c r="L7" i="4"/>
  <c r="C14" i="4"/>
  <c r="C15" i="4" s="1"/>
  <c r="C16" i="4" s="1"/>
  <c r="I6" i="4"/>
  <c r="M7" i="4"/>
  <c r="J7" i="4"/>
  <c r="D15" i="4" l="1"/>
  <c r="D16" i="4" s="1"/>
  <c r="J8" i="1"/>
  <c r="J10" i="1"/>
  <c r="J9" i="1"/>
  <c r="K9" i="1" l="1"/>
  <c r="C17" i="4"/>
  <c r="J12" i="1" s="1"/>
  <c r="K10" i="1"/>
</calcChain>
</file>

<file path=xl/sharedStrings.xml><?xml version="1.0" encoding="utf-8"?>
<sst xmlns="http://schemas.openxmlformats.org/spreadsheetml/2006/main" count="130" uniqueCount="65">
  <si>
    <t>用途</t>
    <rPh sb="0" eb="2">
      <t>ヨウト</t>
    </rPh>
    <phoneticPr fontId="1"/>
  </si>
  <si>
    <t>口径</t>
    <rPh sb="0" eb="2">
      <t>コウケイ</t>
    </rPh>
    <phoneticPr fontId="1"/>
  </si>
  <si>
    <t>下水道</t>
    <rPh sb="0" eb="3">
      <t>ゲスイドウ</t>
    </rPh>
    <phoneticPr fontId="1"/>
  </si>
  <si>
    <t>使用水量</t>
    <rPh sb="0" eb="2">
      <t>シヨウ</t>
    </rPh>
    <rPh sb="2" eb="4">
      <t>スイリョウ</t>
    </rPh>
    <phoneticPr fontId="1"/>
  </si>
  <si>
    <t>家事用</t>
    <rPh sb="0" eb="3">
      <t>カジヨウ</t>
    </rPh>
    <phoneticPr fontId="1"/>
  </si>
  <si>
    <t>家事用以外</t>
    <rPh sb="0" eb="3">
      <t>カジヨウ</t>
    </rPh>
    <rPh sb="3" eb="5">
      <t>イガイ</t>
    </rPh>
    <phoneticPr fontId="1"/>
  </si>
  <si>
    <t>臨時用</t>
    <rPh sb="0" eb="2">
      <t>リンジ</t>
    </rPh>
    <rPh sb="2" eb="3">
      <t>ヨウ</t>
    </rPh>
    <phoneticPr fontId="1"/>
  </si>
  <si>
    <t>基本料金</t>
    <rPh sb="0" eb="2">
      <t>キホン</t>
    </rPh>
    <rPh sb="2" eb="4">
      <t>リョウキン</t>
    </rPh>
    <phoneticPr fontId="1"/>
  </si>
  <si>
    <t>従量料金</t>
    <rPh sb="0" eb="2">
      <t>ジュウリョウ</t>
    </rPh>
    <rPh sb="2" eb="4">
      <t>リョウキン</t>
    </rPh>
    <phoneticPr fontId="1"/>
  </si>
  <si>
    <t>合計金額</t>
    <rPh sb="0" eb="2">
      <t>ゴウケイ</t>
    </rPh>
    <rPh sb="2" eb="4">
      <t>キンガク</t>
    </rPh>
    <phoneticPr fontId="1"/>
  </si>
  <si>
    <t>水道料金</t>
    <rPh sb="0" eb="2">
      <t>スイドウ</t>
    </rPh>
    <rPh sb="2" eb="4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</si>
  <si>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</si>
  <si>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r>
      <t>税額</t>
    </r>
    <r>
      <rPr>
        <sz val="12"/>
        <color theme="1"/>
        <rFont val="メイリオ"/>
        <family val="3"/>
        <charset val="128"/>
      </rPr>
      <t>（</t>
    </r>
    <r>
      <rPr>
        <sz val="11"/>
        <color theme="1"/>
        <rFont val="メイリオ"/>
        <family val="3"/>
        <charset val="128"/>
      </rPr>
      <t>10%適用)</t>
    </r>
    <rPh sb="0" eb="2">
      <t>ゼイガク</t>
    </rPh>
    <rPh sb="6" eb="8">
      <t>テキヨウ</t>
    </rPh>
    <phoneticPr fontId="1"/>
  </si>
  <si>
    <t>水道料金・下水道使用料の自動計算フォーム</t>
    <rPh sb="0" eb="2">
      <t>スイドウ</t>
    </rPh>
    <rPh sb="2" eb="4">
      <t>リョウキン</t>
    </rPh>
    <rPh sb="5" eb="8">
      <t>ゲスイドウ</t>
    </rPh>
    <rPh sb="8" eb="11">
      <t>シヨウリョウ</t>
    </rPh>
    <rPh sb="12" eb="14">
      <t>ジドウ</t>
    </rPh>
    <rPh sb="14" eb="16">
      <t>ケイサン</t>
    </rPh>
    <phoneticPr fontId="1"/>
  </si>
  <si>
    <t>使用月数</t>
    <rPh sb="0" eb="2">
      <t>シヨウ</t>
    </rPh>
    <rPh sb="2" eb="3">
      <t>ツキ</t>
    </rPh>
    <rPh sb="3" eb="4">
      <t>スウ</t>
    </rPh>
    <phoneticPr fontId="1"/>
  </si>
  <si>
    <t>0.5月</t>
    <rPh sb="3" eb="4">
      <t>ツキ</t>
    </rPh>
    <phoneticPr fontId="1"/>
  </si>
  <si>
    <t>1月</t>
    <rPh sb="1" eb="2">
      <t>ツキ</t>
    </rPh>
    <phoneticPr fontId="1"/>
  </si>
  <si>
    <t>1.5月</t>
    <rPh sb="3" eb="4">
      <t>ツキ</t>
    </rPh>
    <phoneticPr fontId="1"/>
  </si>
  <si>
    <t>2月</t>
    <rPh sb="1" eb="2">
      <t>ツキ</t>
    </rPh>
    <phoneticPr fontId="1"/>
  </si>
  <si>
    <t>←リストから
選択してください。</t>
    <rPh sb="7" eb="9">
      <t>センタク</t>
    </rPh>
    <phoneticPr fontId="1"/>
  </si>
  <si>
    <t>令和４年７月１日から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</si>
  <si>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※減免を受けている場合は別の計算方法となります。</t>
    <rPh sb="1" eb="3">
      <t>ゲンメン</t>
    </rPh>
    <rPh sb="4" eb="5">
      <t>ウ</t>
    </rPh>
    <rPh sb="9" eb="11">
      <t>バアイ</t>
    </rPh>
    <rPh sb="12" eb="13">
      <t>ベツ</t>
    </rPh>
    <rPh sb="14" eb="16">
      <t>ケイサン</t>
    </rPh>
    <rPh sb="16" eb="18">
      <t>ホウホウ</t>
    </rPh>
    <phoneticPr fontId="1"/>
  </si>
  <si>
    <t>上下水道合計</t>
    <rPh sb="0" eb="2">
      <t>ジョウゲ</t>
    </rPh>
    <rPh sb="2" eb="4">
      <t>スイドウ</t>
    </rPh>
    <rPh sb="4" eb="6">
      <t>ゴウケイ</t>
    </rPh>
    <phoneticPr fontId="1"/>
  </si>
  <si>
    <t>１か月</t>
    <rPh sb="2" eb="3">
      <t>ゲツ</t>
    </rPh>
    <phoneticPr fontId="1"/>
  </si>
  <si>
    <t>２か月</t>
    <rPh sb="2" eb="3">
      <t>ゲツ</t>
    </rPh>
    <phoneticPr fontId="1"/>
  </si>
  <si>
    <t>月数</t>
    <rPh sb="0" eb="1">
      <t>ツキ</t>
    </rPh>
    <rPh sb="1" eb="2">
      <t>スウ</t>
    </rPh>
    <phoneticPr fontId="1"/>
  </si>
  <si>
    <t>水道料金</t>
    <rPh sb="0" eb="2">
      <t>スイドウ</t>
    </rPh>
    <rPh sb="2" eb="4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</si>
  <si>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</si>
  <si>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t>基本料金</t>
    <rPh sb="0" eb="2">
      <t>キホン</t>
    </rPh>
    <rPh sb="2" eb="4">
      <t>リョウキン</t>
    </rPh>
    <phoneticPr fontId="1"/>
  </si>
  <si>
    <t>月数四捨五入</t>
    <rPh sb="0" eb="1">
      <t>ツキ</t>
    </rPh>
    <rPh sb="1" eb="2">
      <t>スウ</t>
    </rPh>
    <rPh sb="2" eb="6">
      <t>シシャゴニュウ</t>
    </rPh>
    <phoneticPr fontId="1"/>
  </si>
  <si>
    <t>水量区分</t>
    <rPh sb="0" eb="2">
      <t>スイリョウ</t>
    </rPh>
    <rPh sb="2" eb="4">
      <t>クブン</t>
    </rPh>
    <phoneticPr fontId="1"/>
  </si>
  <si>
    <t>単価</t>
    <rPh sb="0" eb="2">
      <t>タンカ</t>
    </rPh>
    <phoneticPr fontId="1"/>
  </si>
  <si>
    <t>水量</t>
    <rPh sb="0" eb="2">
      <t>スイリョウ</t>
    </rPh>
    <phoneticPr fontId="1"/>
  </si>
  <si>
    <t>51～</t>
    <phoneticPr fontId="1"/>
  </si>
  <si>
    <t>1～</t>
    <phoneticPr fontId="1"/>
  </si>
  <si>
    <t>9～</t>
    <phoneticPr fontId="1"/>
  </si>
  <si>
    <t>21～</t>
    <phoneticPr fontId="1"/>
  </si>
  <si>
    <t>201㎥～</t>
    <phoneticPr fontId="1"/>
  </si>
  <si>
    <t>17～</t>
    <phoneticPr fontId="1"/>
  </si>
  <si>
    <t>41～</t>
    <phoneticPr fontId="1"/>
  </si>
  <si>
    <t>101～</t>
    <phoneticPr fontId="1"/>
  </si>
  <si>
    <t>401㎥～</t>
    <phoneticPr fontId="1"/>
  </si>
  <si>
    <t>従量料金</t>
    <rPh sb="0" eb="2">
      <t>ジュウリョウ</t>
    </rPh>
    <rPh sb="2" eb="4">
      <t>リョウキン</t>
    </rPh>
    <phoneticPr fontId="1"/>
  </si>
  <si>
    <t>家事用以外・臨時用</t>
    <rPh sb="0" eb="3">
      <t>カジヨウ</t>
    </rPh>
    <rPh sb="3" eb="5">
      <t>イガイ</t>
    </rPh>
    <rPh sb="6" eb="8">
      <t>リンジ</t>
    </rPh>
    <rPh sb="8" eb="9">
      <t>ヨウ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</si>
  <si>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</si>
  <si>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</si>
  <si>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水道料金従量料金計算</t>
    <rPh sb="0" eb="2">
      <t>スイドウ</t>
    </rPh>
    <rPh sb="2" eb="4">
      <t>リョウキン</t>
    </rPh>
    <rPh sb="4" eb="6">
      <t>ジュウリョウ</t>
    </rPh>
    <rPh sb="6" eb="8">
      <t>リョウキン</t>
    </rPh>
    <rPh sb="8" eb="10">
      <t>ケイサン</t>
    </rPh>
    <phoneticPr fontId="1"/>
  </si>
  <si>
    <t>下水道使用料従量料金計算</t>
    <rPh sb="0" eb="3">
      <t>ゲスイドウ</t>
    </rPh>
    <rPh sb="3" eb="6">
      <t>シヨウリョウ</t>
    </rPh>
    <rPh sb="6" eb="8">
      <t>ジュウリョウ</t>
    </rPh>
    <rPh sb="8" eb="10">
      <t>リョウキン</t>
    </rPh>
    <rPh sb="10" eb="12">
      <t>ケイサン</t>
    </rPh>
    <phoneticPr fontId="1"/>
  </si>
  <si>
    <t>用途コード</t>
    <rPh sb="0" eb="2">
      <t>ヨウト</t>
    </rPh>
    <phoneticPr fontId="1"/>
  </si>
  <si>
    <t>用途名</t>
    <rPh sb="0" eb="2">
      <t>ヨウト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</si>
  <si>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</si>
  <si>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出力する値</t>
    <rPh sb="0" eb="2">
      <t>シュツリョク</t>
    </rPh>
    <rPh sb="4" eb="5">
      <t>アタイ</t>
    </rPh>
    <phoneticPr fontId="1"/>
  </si>
  <si>
    <t>口径別基本料金</t>
    <rPh sb="0" eb="2">
      <t>コウケイ</t>
    </rPh>
    <rPh sb="2" eb="3">
      <t>ベツ</t>
    </rPh>
    <phoneticPr fontId="1"/>
  </si>
  <si>
    <r>
      <t>税額</t>
    </r>
    <r>
      <rPr>
        <b/>
        <sz val="12"/>
        <color theme="1"/>
        <rFont val="メイリオ"/>
        <family val="3"/>
        <charset val="128"/>
      </rPr>
      <t>（</t>
    </r>
    <r>
      <rPr>
        <b/>
        <sz val="11"/>
        <color theme="1"/>
        <rFont val="メイリオ"/>
        <family val="3"/>
        <charset val="128"/>
      </rPr>
      <t>10%適用)</t>
    </r>
    <rPh sb="0" eb="2">
      <t>ゼイガク</t>
    </rPh>
    <rPh sb="6" eb="8">
      <t>テキヨウ</t>
    </rPh>
    <phoneticPr fontId="1"/>
  </si>
  <si>
    <t>用途別・月数別の基本料金・従量料金　参照用</t>
    <rPh sb="0" eb="2">
      <t>ヨウト</t>
    </rPh>
    <rPh sb="2" eb="3">
      <t>ベツ</t>
    </rPh>
    <rPh sb="4" eb="5">
      <t>ツキ</t>
    </rPh>
    <rPh sb="5" eb="6">
      <t>スウ</t>
    </rPh>
    <rPh sb="6" eb="7">
      <t>ベツ</t>
    </rPh>
    <rPh sb="8" eb="10">
      <t>キホン</t>
    </rPh>
    <rPh sb="10" eb="12">
      <t>リョウキン</t>
    </rPh>
    <rPh sb="13" eb="15">
      <t>ジュウリョウ</t>
    </rPh>
    <rPh sb="15" eb="17">
      <t>リョウキン</t>
    </rPh>
    <rPh sb="18" eb="21">
      <t>サンショウヨウ</t>
    </rPh>
    <phoneticPr fontId="1"/>
  </si>
  <si>
    <t>入力状況</t>
    <rPh sb="0" eb="2">
      <t>ニュウリョク</t>
    </rPh>
    <rPh sb="2" eb="4">
      <t>ジョウキョウ</t>
    </rPh>
    <phoneticPr fontId="1"/>
  </si>
  <si>
    <t>水道</t>
    <rPh sb="0" eb="2">
      <t>スイドウ</t>
    </rPh>
    <phoneticPr fontId="1"/>
  </si>
  <si>
    <t>←使用水量を入力して
ください。（整数）</t>
    <rPh sb="1" eb="3">
      <t>シヨウ</t>
    </rPh>
    <rPh sb="3" eb="5">
      <t>スイリョウ</t>
    </rPh>
    <rPh sb="6" eb="8">
      <t>ニュウリョク</t>
    </rPh>
    <rPh sb="17" eb="19">
      <t>セイスウ</t>
    </rPh>
    <phoneticPr fontId="1"/>
  </si>
  <si>
    <t>13～50mm</t>
    <phoneticPr fontId="1"/>
  </si>
  <si>
    <t>75～100mm</t>
    <phoneticPr fontId="1"/>
  </si>
  <si>
    <t>※通常は２月に１回検針しているため，通常の使用月数は２月になります。</t>
    <phoneticPr fontId="1"/>
  </si>
  <si>
    <t>※一般的な家庭の口径は13～25mmです。</t>
    <rPh sb="1" eb="3">
      <t>イッパン</t>
    </rPh>
    <rPh sb="3" eb="4">
      <t>テキ</t>
    </rPh>
    <rPh sb="5" eb="7">
      <t>カテイ</t>
    </rPh>
    <rPh sb="8" eb="10">
      <t>コウケイ</t>
    </rPh>
    <phoneticPr fontId="1"/>
  </si>
  <si>
    <t>150mm</t>
    <phoneticPr fontId="1"/>
  </si>
  <si>
    <t>200mm</t>
    <phoneticPr fontId="1"/>
  </si>
  <si>
    <t>250mm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</si>
</sst>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㎥&quot;"/>
    <numFmt numFmtId="177" formatCode="#,##0&quot;円&quot;"/>
    <numFmt numFmtId="178" formatCode="#,##0&quot;月&quot;"/>
    <numFmt numFmtId="179" formatCode="#,##0.0&quot;月&quot;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17" xfId="0" applyFont="1" applyFill="1" applyBorder="1" applyAlignment="1">
      <alignment horizontal="centerContinuous" vertical="center"/>
    </xf>
    <xf numFmtId="0" fontId="11" fillId="7" borderId="21" xfId="0" applyFont="1" applyFill="1" applyBorder="1" applyAlignment="1">
      <alignment horizontal="centerContinuous" vertical="center"/>
    </xf>
    <xf numFmtId="177" fontId="11" fillId="7" borderId="16" xfId="0" applyNumberFormat="1" applyFont="1" applyFill="1" applyBorder="1" applyAlignment="1">
      <alignment vertical="center"/>
    </xf>
    <xf numFmtId="0" fontId="11" fillId="7" borderId="17" xfId="0" applyFont="1" applyFill="1" applyBorder="1" applyAlignment="1">
      <alignment horizontal="right" vertical="center"/>
    </xf>
    <xf numFmtId="176" fontId="11" fillId="7" borderId="21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176" fontId="11" fillId="7" borderId="16" xfId="0" applyNumberFormat="1" applyFont="1" applyFill="1" applyBorder="1" applyAlignment="1">
      <alignment vertical="center"/>
    </xf>
    <xf numFmtId="176" fontId="11" fillId="7" borderId="18" xfId="0" applyNumberFormat="1" applyFont="1" applyFill="1" applyBorder="1" applyAlignment="1">
      <alignment vertical="center"/>
    </xf>
    <xf numFmtId="176" fontId="11" fillId="7" borderId="30" xfId="0" applyNumberFormat="1" applyFont="1" applyFill="1" applyBorder="1" applyAlignment="1">
      <alignment vertical="center"/>
    </xf>
    <xf numFmtId="176" fontId="11" fillId="7" borderId="31" xfId="0" applyNumberFormat="1" applyFont="1" applyFill="1" applyBorder="1" applyAlignment="1">
      <alignment vertical="center"/>
    </xf>
    <xf numFmtId="177" fontId="11" fillId="7" borderId="18" xfId="0" applyNumberFormat="1" applyFont="1" applyFill="1" applyBorder="1" applyAlignment="1">
      <alignment vertical="center"/>
    </xf>
    <xf numFmtId="177" fontId="11" fillId="7" borderId="30" xfId="0" applyNumberFormat="1" applyFont="1" applyFill="1" applyBorder="1" applyAlignment="1">
      <alignment vertical="center"/>
    </xf>
    <xf numFmtId="0" fontId="11" fillId="7" borderId="3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77" fontId="11" fillId="7" borderId="33" xfId="0" applyNumberFormat="1" applyFont="1" applyFill="1" applyBorder="1" applyAlignment="1">
      <alignment vertical="center"/>
    </xf>
    <xf numFmtId="0" fontId="11" fillId="7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176" fontId="11" fillId="8" borderId="16" xfId="0" applyNumberFormat="1" applyFont="1" applyFill="1" applyBorder="1" applyAlignment="1">
      <alignment vertical="center"/>
    </xf>
    <xf numFmtId="0" fontId="11" fillId="8" borderId="17" xfId="0" applyFont="1" applyFill="1" applyBorder="1" applyAlignment="1">
      <alignment vertical="center"/>
    </xf>
    <xf numFmtId="0" fontId="11" fillId="8" borderId="32" xfId="0" applyFont="1" applyFill="1" applyBorder="1" applyAlignment="1">
      <alignment vertical="center"/>
    </xf>
    <xf numFmtId="0" fontId="11" fillId="8" borderId="21" xfId="0" applyFont="1" applyFill="1" applyBorder="1" applyAlignment="1">
      <alignment vertical="center"/>
    </xf>
    <xf numFmtId="0" fontId="11" fillId="8" borderId="17" xfId="0" applyFont="1" applyFill="1" applyBorder="1" applyAlignment="1">
      <alignment horizontal="centerContinuous" vertical="center"/>
    </xf>
    <xf numFmtId="0" fontId="11" fillId="8" borderId="21" xfId="0" applyFont="1" applyFill="1" applyBorder="1" applyAlignment="1">
      <alignment horizontal="centerContinuous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right" vertical="center"/>
    </xf>
    <xf numFmtId="176" fontId="11" fillId="8" borderId="21" xfId="0" applyNumberFormat="1" applyFont="1" applyFill="1" applyBorder="1" applyAlignment="1">
      <alignment vertical="center"/>
    </xf>
    <xf numFmtId="177" fontId="11" fillId="8" borderId="16" xfId="0" applyNumberFormat="1" applyFont="1" applyFill="1" applyBorder="1" applyAlignment="1">
      <alignment vertical="center"/>
    </xf>
    <xf numFmtId="176" fontId="11" fillId="8" borderId="18" xfId="0" applyNumberFormat="1" applyFont="1" applyFill="1" applyBorder="1" applyAlignment="1">
      <alignment vertical="center"/>
    </xf>
    <xf numFmtId="177" fontId="11" fillId="8" borderId="18" xfId="0" applyNumberFormat="1" applyFont="1" applyFill="1" applyBorder="1" applyAlignment="1">
      <alignment vertical="center"/>
    </xf>
    <xf numFmtId="176" fontId="11" fillId="8" borderId="30" xfId="0" applyNumberFormat="1" applyFont="1" applyFill="1" applyBorder="1" applyAlignment="1">
      <alignment vertical="center"/>
    </xf>
    <xf numFmtId="177" fontId="11" fillId="8" borderId="30" xfId="0" applyNumberFormat="1" applyFont="1" applyFill="1" applyBorder="1" applyAlignment="1">
      <alignment vertical="center"/>
    </xf>
    <xf numFmtId="176" fontId="11" fillId="8" borderId="31" xfId="0" applyNumberFormat="1" applyFont="1" applyFill="1" applyBorder="1" applyAlignment="1">
      <alignment vertical="center"/>
    </xf>
    <xf numFmtId="177" fontId="11" fillId="8" borderId="33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vertical="center"/>
    </xf>
    <xf numFmtId="177" fontId="11" fillId="3" borderId="25" xfId="0" applyNumberFormat="1" applyFont="1" applyFill="1" applyBorder="1" applyAlignment="1">
      <alignment vertical="center"/>
    </xf>
    <xf numFmtId="177" fontId="11" fillId="3" borderId="29" xfId="0" applyNumberFormat="1" applyFont="1" applyFill="1" applyBorder="1" applyAlignment="1">
      <alignment vertical="center"/>
    </xf>
    <xf numFmtId="177" fontId="11" fillId="3" borderId="27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177" fontId="11" fillId="3" borderId="24" xfId="0" applyNumberFormat="1" applyFont="1" applyFill="1" applyBorder="1" applyAlignment="1">
      <alignment vertical="center"/>
    </xf>
    <xf numFmtId="177" fontId="11" fillId="3" borderId="26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3" fillId="4" borderId="32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177" fontId="13" fillId="4" borderId="0" xfId="4" applyNumberFormat="1" applyFont="1" applyFill="1" applyBorder="1" applyAlignment="1">
      <alignment vertical="center"/>
    </xf>
    <xf numFmtId="177" fontId="13" fillId="4" borderId="25" xfId="4" applyNumberFormat="1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177" fontId="13" fillId="4" borderId="29" xfId="4" applyNumberFormat="1" applyFont="1" applyFill="1" applyBorder="1" applyAlignment="1">
      <alignment vertical="center"/>
    </xf>
    <xf numFmtId="177" fontId="13" fillId="4" borderId="27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38" fontId="11" fillId="0" borderId="25" xfId="4" applyFont="1" applyFill="1" applyBorder="1" applyAlignment="1">
      <alignment vertical="center"/>
    </xf>
    <xf numFmtId="38" fontId="11" fillId="0" borderId="27" xfId="4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Continuous" vertical="center"/>
    </xf>
    <xf numFmtId="0" fontId="11" fillId="9" borderId="23" xfId="0" applyFont="1" applyFill="1" applyBorder="1" applyAlignment="1">
      <alignment horizontal="centerContinuous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177" fontId="11" fillId="9" borderId="26" xfId="0" applyNumberFormat="1" applyFont="1" applyFill="1" applyBorder="1" applyAlignment="1">
      <alignment vertical="center"/>
    </xf>
    <xf numFmtId="177" fontId="11" fillId="9" borderId="27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178" fontId="11" fillId="9" borderId="27" xfId="0" applyNumberFormat="1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177" fontId="13" fillId="4" borderId="32" xfId="4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79" fontId="11" fillId="9" borderId="2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/>
      <protection locked="0"/>
    </xf>
    <xf numFmtId="176" fontId="6" fillId="0" borderId="35" xfId="0" applyNumberFormat="1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top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</cellXfs>
  <cellStyles count="5">
    <cellStyle name="桁区切り" xfId="4" builtinId="6"/>
    <cellStyle name="桁区切り 2" xfId="1"/>
    <cellStyle name="桁区切り 3" xfId="2"/>
    <cellStyle name="標準" xfId="0" builtinId="0"/>
    <cellStyle name="標準 2" xfId="3"/>
  </cellStyles>
  <dxfs count="7">
    <dxf>
      <font>
        <color rgb="FFFFFF66"/>
      </font>
      <fill>
        <patternFill>
          <bgColor rgb="FFFFFF66"/>
        </patternFill>
      </fill>
    </dxf>
    <dxf>
      <fill>
        <patternFill patternType="lightUp">
          <fgColor theme="0" tint="-0.499984740745262"/>
          <bgColor theme="1" tint="0.34998626667073579"/>
        </patternFill>
      </fill>
    </dxf>
    <dxf>
      <fill>
        <patternFill patternType="lightUp">
          <fgColor theme="0" tint="-0.34998626667073579"/>
          <bgColor theme="1" tint="0.34998626667073579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</dxf>
    <dxf>
      <font>
        <color rgb="FFFFFF66"/>
      </font>
      <fill>
        <patternFill patternType="solid">
          <bgColor rgb="FFFFFF66"/>
        </patternFill>
      </fill>
    </dxf>
  </dxfs>
  <tableStyles count="0" defaultTableStyle="TableStyleMedium2" defaultPivotStyle="PivotStyleLight16"/>
  <colors>
    <mruColors>
      <color rgb="FFFFFF99"/>
      <color rgb="FFFFFF66"/>
      <color rgb="FFFFCC00"/>
      <color rgb="FF66FF66"/>
      <color rgb="FFFFCC99"/>
      <color rgb="FF66FFFF"/>
      <color rgb="FFFFCCCC"/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76200</xdr:rowOff>
    </xdr:from>
    <xdr:to>
      <xdr:col>5</xdr:col>
      <xdr:colOff>0</xdr:colOff>
      <xdr:row>4</xdr:row>
      <xdr:rowOff>161925</xdr:rowOff>
    </xdr:to>
    <xdr:sp macro="" textlink="">
      <xdr:nvSpPr>
        <xdr:cNvPr id="2" name="正方形/長方形 1"/>
        <xdr:cNvSpPr/>
      </xdr:nvSpPr>
      <xdr:spPr>
        <a:xfrm>
          <a:off x="2162175" y="838200"/>
          <a:ext cx="1524000" cy="314325"/>
        </a:xfrm>
        <a:prstGeom prst="rect">
          <a:avLst/>
        </a:prstGeom>
        <a:solidFill>
          <a:schemeClr val="accent1">
            <a:lumMod val="75000"/>
          </a:schemeClr>
        </a:solidFill>
        <a:ln w="254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入力箇所</a:t>
          </a:r>
        </a:p>
      </xdr:txBody>
    </xdr:sp>
    <xdr:clientData/>
  </xdr:twoCellAnchor>
  <xdr:twoCellAnchor>
    <xdr:from>
      <xdr:col>7</xdr:col>
      <xdr:colOff>152400</xdr:colOff>
      <xdr:row>7</xdr:row>
      <xdr:rowOff>133350</xdr:rowOff>
    </xdr:from>
    <xdr:to>
      <xdr:col>7</xdr:col>
      <xdr:colOff>533400</xdr:colOff>
      <xdr:row>10</xdr:row>
      <xdr:rowOff>152400</xdr:rowOff>
    </xdr:to>
    <xdr:sp macro="" textlink="">
      <xdr:nvSpPr>
        <xdr:cNvPr id="3" name="右矢印 2"/>
        <xdr:cNvSpPr/>
      </xdr:nvSpPr>
      <xdr:spPr>
        <a:xfrm>
          <a:off x="6038850" y="2619375"/>
          <a:ext cx="381000" cy="1190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E6" sqref="E6"/>
    </sheetView>
  </sheetViews>
  <sheetFormatPr defaultRowHeight="30.75" customHeight="1" x14ac:dyDescent="0.4"/>
  <cols>
    <col min="1" max="1" width="1.875" style="1" customWidth="1"/>
    <col min="2" max="3" width="3.125" style="1" customWidth="1"/>
    <col min="4" max="6" width="20.125" style="1" customWidth="1"/>
    <col min="7" max="7" width="4.875" style="1" customWidth="1"/>
    <col min="8" max="8" width="8.75" style="1" customWidth="1"/>
    <col min="9" max="9" width="20.125" style="1" customWidth="1"/>
    <col min="10" max="11" width="22.625" style="1" customWidth="1"/>
    <col min="12" max="12" width="6.25" style="1" customWidth="1"/>
    <col min="13" max="16384" width="9" style="1"/>
  </cols>
  <sheetData>
    <row r="1" spans="2:12" ht="11.25" customHeight="1" thickBot="1" x14ac:dyDescent="0.45"/>
    <row r="2" spans="2:12" ht="18" customHeight="1" x14ac:dyDescent="0.45">
      <c r="B2" s="123"/>
      <c r="C2" s="124"/>
      <c r="D2" s="124"/>
      <c r="E2" s="124"/>
      <c r="F2" s="124"/>
      <c r="G2" s="124"/>
      <c r="H2" s="124"/>
      <c r="I2" s="124"/>
      <c r="J2" s="124"/>
      <c r="K2" s="125" t="s">
        <v>20</v>
      </c>
      <c r="L2" s="126"/>
    </row>
    <row r="3" spans="2:12" ht="30.75" customHeight="1" x14ac:dyDescent="0.4">
      <c r="B3" s="127"/>
      <c r="C3" s="128"/>
      <c r="D3" s="134" t="s">
        <v>13</v>
      </c>
      <c r="E3" s="135"/>
      <c r="F3" s="135"/>
      <c r="G3" s="135"/>
      <c r="H3" s="135"/>
      <c r="I3" s="135"/>
      <c r="J3" s="135"/>
      <c r="K3" s="135"/>
      <c r="L3" s="129"/>
    </row>
    <row r="4" spans="2:12" ht="18" customHeight="1" thickBot="1" x14ac:dyDescent="0.45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8" customHeight="1" thickBot="1" x14ac:dyDescent="0.45">
      <c r="B5" s="127"/>
      <c r="C5" s="114"/>
      <c r="D5" s="115"/>
      <c r="E5" s="115"/>
      <c r="F5" s="115"/>
      <c r="G5" s="116"/>
      <c r="H5" s="128"/>
      <c r="I5" s="128"/>
      <c r="J5" s="128"/>
      <c r="K5" s="128"/>
      <c r="L5" s="129"/>
    </row>
    <row r="6" spans="2:12" ht="30.75" customHeight="1" thickTop="1" x14ac:dyDescent="0.4">
      <c r="B6" s="127"/>
      <c r="C6" s="117"/>
      <c r="D6" s="5" t="s">
        <v>0</v>
      </c>
      <c r="E6" s="109"/>
      <c r="F6" s="3" t="s">
        <v>19</v>
      </c>
      <c r="G6" s="118"/>
      <c r="H6" s="128"/>
      <c r="I6" s="128"/>
      <c r="J6" s="7" t="s">
        <v>10</v>
      </c>
      <c r="K6" s="7" t="s">
        <v>11</v>
      </c>
      <c r="L6" s="129"/>
    </row>
    <row r="7" spans="2:12" ht="30.75" customHeight="1" x14ac:dyDescent="0.4">
      <c r="B7" s="127"/>
      <c r="C7" s="117"/>
      <c r="D7" s="5" t="s">
        <v>1</v>
      </c>
      <c r="E7" s="110"/>
      <c r="F7" s="3" t="s">
        <v>19</v>
      </c>
      <c r="G7" s="118"/>
      <c r="H7" s="128"/>
      <c r="I7" s="6" t="s">
        <v>7</v>
      </c>
      <c r="J7" s="9" t="str">
        <f>計算用シート!C13</f>
        <v/>
      </c>
      <c r="K7" s="9" t="str">
        <f>計算用シート!D13</f>
        <v/>
      </c>
      <c r="L7" s="129"/>
    </row>
    <row r="8" spans="2:12" ht="30.75" customHeight="1" thickBot="1" x14ac:dyDescent="0.45">
      <c r="B8" s="127"/>
      <c r="C8" s="117"/>
      <c r="D8" s="5" t="s">
        <v>14</v>
      </c>
      <c r="E8" s="111"/>
      <c r="F8" s="3" t="s">
        <v>19</v>
      </c>
      <c r="G8" s="118"/>
      <c r="H8" s="128"/>
      <c r="I8" s="6" t="s">
        <v>8</v>
      </c>
      <c r="J8" s="9" t="str">
        <f>計算用シート!C14</f>
        <v/>
      </c>
      <c r="K8" s="9" t="str">
        <f>計算用シート!D14</f>
        <v/>
      </c>
      <c r="L8" s="129"/>
    </row>
    <row r="9" spans="2:12" ht="30.75" customHeight="1" thickTop="1" thickBot="1" x14ac:dyDescent="0.45">
      <c r="B9" s="127"/>
      <c r="C9" s="117"/>
      <c r="D9" s="4"/>
      <c r="E9" s="2"/>
      <c r="F9" s="2"/>
      <c r="G9" s="118"/>
      <c r="H9" s="128"/>
      <c r="I9" s="6" t="s">
        <v>12</v>
      </c>
      <c r="J9" s="10" t="str">
        <f>計算用シート!C15</f>
        <v/>
      </c>
      <c r="K9" s="10" t="str">
        <f>計算用シート!D15</f>
        <v/>
      </c>
      <c r="L9" s="129"/>
    </row>
    <row r="10" spans="2:12" ht="30.75" customHeight="1" thickTop="1" thickBot="1" x14ac:dyDescent="0.45">
      <c r="B10" s="127"/>
      <c r="C10" s="117"/>
      <c r="D10" s="2"/>
      <c r="E10" s="106" t="s">
        <v>3</v>
      </c>
      <c r="F10" s="2"/>
      <c r="G10" s="118"/>
      <c r="H10" s="128"/>
      <c r="I10" s="6" t="s">
        <v>9</v>
      </c>
      <c r="J10" s="11" t="str">
        <f>計算用シート!C16</f>
        <v/>
      </c>
      <c r="K10" s="12" t="str">
        <f>計算用シート!D16</f>
        <v/>
      </c>
      <c r="L10" s="129"/>
    </row>
    <row r="11" spans="2:12" ht="30.75" customHeight="1" thickTop="1" thickBot="1" x14ac:dyDescent="0.45">
      <c r="B11" s="127"/>
      <c r="C11" s="117"/>
      <c r="D11" s="107" t="s">
        <v>56</v>
      </c>
      <c r="E11" s="112"/>
      <c r="F11" s="3" t="s">
        <v>57</v>
      </c>
      <c r="G11" s="118"/>
      <c r="H11" s="128"/>
      <c r="I11" s="128"/>
      <c r="J11" s="128"/>
      <c r="K11" s="128"/>
      <c r="L11" s="129"/>
    </row>
    <row r="12" spans="2:12" ht="30.75" customHeight="1" thickTop="1" thickBot="1" x14ac:dyDescent="0.45">
      <c r="B12" s="127"/>
      <c r="C12" s="117"/>
      <c r="D12" s="107" t="s">
        <v>2</v>
      </c>
      <c r="E12" s="113"/>
      <c r="F12" s="3" t="s">
        <v>57</v>
      </c>
      <c r="G12" s="118"/>
      <c r="H12" s="128"/>
      <c r="I12" s="8" t="s">
        <v>22</v>
      </c>
      <c r="J12" s="136" t="str">
        <f>計算用シート!C17</f>
        <v/>
      </c>
      <c r="K12" s="137"/>
      <c r="L12" s="129"/>
    </row>
    <row r="13" spans="2:12" ht="18" customHeight="1" thickTop="1" x14ac:dyDescent="0.4">
      <c r="B13" s="127"/>
      <c r="C13" s="117"/>
      <c r="D13" s="4" t="s">
        <v>21</v>
      </c>
      <c r="E13" s="2"/>
      <c r="F13" s="2"/>
      <c r="G13" s="118"/>
      <c r="H13" s="128"/>
      <c r="I13" s="128"/>
      <c r="J13" s="128"/>
      <c r="K13" s="128"/>
      <c r="L13" s="129"/>
    </row>
    <row r="14" spans="2:12" ht="18" customHeight="1" x14ac:dyDescent="0.4">
      <c r="B14" s="127"/>
      <c r="C14" s="117"/>
      <c r="D14" s="4" t="s">
        <v>60</v>
      </c>
      <c r="E14" s="2"/>
      <c r="F14" s="2"/>
      <c r="G14" s="118"/>
      <c r="H14" s="128"/>
      <c r="I14" s="128"/>
      <c r="J14" s="128"/>
      <c r="K14" s="128"/>
      <c r="L14" s="129"/>
    </row>
    <row r="15" spans="2:12" ht="18" customHeight="1" x14ac:dyDescent="0.4">
      <c r="B15" s="127"/>
      <c r="C15" s="117"/>
      <c r="D15" s="4" t="s">
        <v>61</v>
      </c>
      <c r="E15" s="2"/>
      <c r="F15" s="2"/>
      <c r="G15" s="118"/>
      <c r="H15" s="128"/>
      <c r="I15" s="128"/>
      <c r="J15" s="128"/>
      <c r="K15" s="128"/>
      <c r="L15" s="129"/>
    </row>
    <row r="16" spans="2:12" ht="18" customHeight="1" thickBot="1" x14ac:dyDescent="0.45">
      <c r="B16" s="127"/>
      <c r="C16" s="119"/>
      <c r="D16" s="120"/>
      <c r="E16" s="121"/>
      <c r="F16" s="121"/>
      <c r="G16" s="122"/>
      <c r="H16" s="128"/>
      <c r="I16" s="128"/>
      <c r="J16" s="128"/>
      <c r="K16" s="128"/>
      <c r="L16" s="129"/>
    </row>
    <row r="17" spans="2:12" ht="18" customHeight="1" thickBot="1" x14ac:dyDescent="0.45">
      <c r="B17" s="132"/>
      <c r="C17" s="131"/>
      <c r="D17" s="133"/>
      <c r="E17" s="131"/>
      <c r="F17" s="131"/>
      <c r="G17" s="131"/>
      <c r="H17" s="131"/>
      <c r="I17" s="131"/>
      <c r="J17" s="131"/>
      <c r="K17" s="131"/>
      <c r="L17" s="130"/>
    </row>
  </sheetData>
  <sheetProtection algorithmName="SHA-512" hashValue="YQDBVjOW9yyINlxeHnwzMxo+GDp6m+378bcQdTvC6lNWtHXhBYP5sGo5ZxsWCzvNhxr5ze5gzQDVQVrnFbZVBw==" saltValue="JQViqzx/BXuOtcMHKuVDdg==" spinCount="100000" sheet="1" objects="1" scenarios="1"/>
  <mergeCells count="2">
    <mergeCell ref="D3:K3"/>
    <mergeCell ref="J12:K12"/>
  </mergeCells>
  <phoneticPr fontId="1"/>
  <conditionalFormatting sqref="F6">
    <cfRule type="expression" dxfId="6" priority="9">
      <formula>$E$6&lt;&gt;""</formula>
    </cfRule>
  </conditionalFormatting>
  <conditionalFormatting sqref="F7">
    <cfRule type="expression" dxfId="5" priority="8">
      <formula>$E$7&lt;&gt;""</formula>
    </cfRule>
  </conditionalFormatting>
  <conditionalFormatting sqref="F8">
    <cfRule type="expression" dxfId="4" priority="7">
      <formula>$E$8&lt;&gt;""</formula>
    </cfRule>
  </conditionalFormatting>
  <conditionalFormatting sqref="F12">
    <cfRule type="expression" dxfId="3" priority="4">
      <formula>$E$12&lt;&gt;""</formula>
    </cfRule>
  </conditionalFormatting>
  <conditionalFormatting sqref="J7:K10">
    <cfRule type="cellIs" dxfId="2" priority="3" operator="equal">
      <formula>""</formula>
    </cfRule>
  </conditionalFormatting>
  <conditionalFormatting sqref="J12:K12">
    <cfRule type="cellIs" dxfId="1" priority="2" operator="equal">
      <formula>""</formula>
    </cfRule>
  </conditionalFormatting>
  <conditionalFormatting sqref="F11">
    <cfRule type="expression" dxfId="0" priority="1">
      <formula>$E$11&lt;&gt;""</formula>
    </cfRule>
  </conditionalFormatting>
  <dataValidations count="1">
    <dataValidation type="whole" operator="greaterThanOrEqual" allowBlank="1" showInputMessage="1" showErrorMessage="1" sqref="E11:E12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計算用シート!$C$30:$C$33</xm:f>
          </x14:formula1>
          <xm:sqref>E8</xm:sqref>
        </x14:dataValidation>
        <x14:dataValidation type="list" allowBlank="1" showInputMessage="1" showErrorMessage="1" promptTitle="リストから選択してください。">
          <x14:formula1>
            <xm:f>計算用シート!$C$20:$C$22</xm:f>
          </x14:formula1>
          <xm:sqref>E6</xm:sqref>
        </x14:dataValidation>
        <x14:dataValidation type="list" allowBlank="1" showInputMessage="1" showErrorMessage="1">
          <x14:formula1>
            <xm:f>計算用シート!$C$24:$C$28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3"/>
  <sheetViews>
    <sheetView topLeftCell="A13" workbookViewId="0">
      <selection activeCell="D28" sqref="D24:D28"/>
    </sheetView>
  </sheetViews>
  <sheetFormatPr defaultRowHeight="18.75" x14ac:dyDescent="0.4"/>
  <cols>
    <col min="1" max="1" width="2.375" style="13" customWidth="1"/>
    <col min="2" max="2" width="18.75" style="13" customWidth="1"/>
    <col min="3" max="4" width="14.375" style="13" customWidth="1"/>
    <col min="5" max="5" width="9" style="13"/>
    <col min="6" max="21" width="12.5" style="13" customWidth="1"/>
    <col min="22" max="16384" width="9" style="13"/>
  </cols>
  <sheetData>
    <row r="2" spans="2:21" x14ac:dyDescent="0.4">
      <c r="F2" s="84" t="s">
        <v>54</v>
      </c>
      <c r="G2" s="34"/>
      <c r="H2" s="34"/>
      <c r="I2" s="34"/>
      <c r="J2" s="34"/>
      <c r="K2" s="34"/>
      <c r="L2" s="34"/>
      <c r="M2" s="34"/>
      <c r="N2" s="34"/>
      <c r="O2" s="34"/>
    </row>
    <row r="3" spans="2:21" x14ac:dyDescent="0.4">
      <c r="B3" s="89" t="s">
        <v>50</v>
      </c>
      <c r="C3" s="90"/>
      <c r="D3" s="102" t="s">
        <v>55</v>
      </c>
      <c r="F3" s="22"/>
      <c r="G3" s="59"/>
      <c r="H3" s="22" t="s">
        <v>28</v>
      </c>
      <c r="I3" s="59" t="s">
        <v>42</v>
      </c>
      <c r="J3" s="23"/>
      <c r="K3" s="59" t="s">
        <v>28</v>
      </c>
      <c r="L3" s="59" t="s">
        <v>42</v>
      </c>
      <c r="M3" s="23"/>
    </row>
    <row r="4" spans="2:21" x14ac:dyDescent="0.4">
      <c r="B4" s="91" t="s">
        <v>0</v>
      </c>
      <c r="C4" s="92" t="e">
        <f>VLOOKUP(入力フォーム!E6,計算用シート!C20:D22,2,0)</f>
        <v>#N/A</v>
      </c>
      <c r="D4" s="103">
        <f>IF(入力フォーム!E6="",0,1)</f>
        <v>0</v>
      </c>
      <c r="F4" s="25"/>
      <c r="G4" s="65"/>
      <c r="H4" s="25"/>
      <c r="I4" s="65" t="s">
        <v>44</v>
      </c>
      <c r="J4" s="26" t="s">
        <v>45</v>
      </c>
      <c r="K4" s="65"/>
      <c r="L4" s="65" t="s">
        <v>44</v>
      </c>
      <c r="M4" s="26" t="s">
        <v>45</v>
      </c>
    </row>
    <row r="5" spans="2:21" x14ac:dyDescent="0.4">
      <c r="B5" s="93" t="s">
        <v>52</v>
      </c>
      <c r="C5" s="94"/>
      <c r="D5" s="103">
        <f>IF(入力フォーム!E7="",0,1)</f>
        <v>0</v>
      </c>
      <c r="F5" s="24" t="s">
        <v>4</v>
      </c>
      <c r="G5" s="60">
        <v>1</v>
      </c>
      <c r="H5" s="66" t="e">
        <f>B7</f>
        <v>#N/A</v>
      </c>
      <c r="I5" s="61">
        <f>J20</f>
        <v>0</v>
      </c>
      <c r="J5" s="62">
        <f>R20</f>
        <v>0</v>
      </c>
      <c r="K5" s="61">
        <f>C7</f>
        <v>1026</v>
      </c>
      <c r="L5" s="61">
        <f>J32</f>
        <v>0</v>
      </c>
      <c r="M5" s="62">
        <f>R32</f>
        <v>0</v>
      </c>
    </row>
    <row r="6" spans="2:21" x14ac:dyDescent="0.4">
      <c r="B6" s="95" t="s">
        <v>26</v>
      </c>
      <c r="C6" s="96" t="s">
        <v>27</v>
      </c>
      <c r="D6" s="103">
        <f>IF(入力フォーム!E8="",0,1)</f>
        <v>0</v>
      </c>
      <c r="F6" s="24" t="s">
        <v>5</v>
      </c>
      <c r="G6" s="60">
        <v>2</v>
      </c>
      <c r="H6" s="66" t="e">
        <f>B7</f>
        <v>#N/A</v>
      </c>
      <c r="I6" s="61">
        <f>M20</f>
        <v>0</v>
      </c>
      <c r="J6" s="62">
        <f>U20</f>
        <v>0</v>
      </c>
      <c r="K6" s="61">
        <f>C7</f>
        <v>1026</v>
      </c>
      <c r="L6" s="61">
        <f>M32</f>
        <v>0</v>
      </c>
      <c r="M6" s="62">
        <f>U32</f>
        <v>0</v>
      </c>
    </row>
    <row r="7" spans="2:21" x14ac:dyDescent="0.4">
      <c r="B7" s="97" t="e">
        <f>VLOOKUP(入力フォーム!E7,計算用シート!$C$24:$D$28,2,0)</f>
        <v>#N/A</v>
      </c>
      <c r="C7" s="98">
        <v>1026</v>
      </c>
      <c r="D7" s="103">
        <f>IF(入力フォーム!E11="",0,1)</f>
        <v>0</v>
      </c>
      <c r="F7" s="25" t="s">
        <v>6</v>
      </c>
      <c r="G7" s="65">
        <v>3</v>
      </c>
      <c r="H7" s="67" t="e">
        <f>B7+4000</f>
        <v>#N/A</v>
      </c>
      <c r="I7" s="63">
        <f>M20</f>
        <v>0</v>
      </c>
      <c r="J7" s="64">
        <f>U20</f>
        <v>0</v>
      </c>
      <c r="K7" s="63">
        <f>C7</f>
        <v>1026</v>
      </c>
      <c r="L7" s="63">
        <f>M32</f>
        <v>0</v>
      </c>
      <c r="M7" s="64">
        <f>U32</f>
        <v>0</v>
      </c>
    </row>
    <row r="8" spans="2:21" x14ac:dyDescent="0.4">
      <c r="B8" s="99" t="s">
        <v>14</v>
      </c>
      <c r="C8" s="100" t="s">
        <v>29</v>
      </c>
      <c r="D8" s="103">
        <f>IF(入力フォーム!E12="",0,1)</f>
        <v>0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</row>
    <row r="9" spans="2:21" x14ac:dyDescent="0.4">
      <c r="B9" s="108" t="e">
        <f>VLOOKUP(入力フォーム!E8,計算用シート!C30:D33,2,0)</f>
        <v>#N/A</v>
      </c>
      <c r="C9" s="101" t="e">
        <f>ROUND(B9,0)</f>
        <v>#N/A</v>
      </c>
      <c r="D9" s="104">
        <f>SUM(D4:D8)</f>
        <v>0</v>
      </c>
    </row>
    <row r="10" spans="2:21" x14ac:dyDescent="0.4">
      <c r="F10" s="56" t="s">
        <v>46</v>
      </c>
      <c r="G10" s="14"/>
      <c r="H10" s="14"/>
      <c r="I10" s="27">
        <f>入力フォーム!E11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x14ac:dyDescent="0.4">
      <c r="B11" s="72" t="s">
        <v>51</v>
      </c>
      <c r="C11" s="73"/>
      <c r="D11" s="7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x14ac:dyDescent="0.4">
      <c r="B12" s="75"/>
      <c r="C12" s="76" t="s">
        <v>10</v>
      </c>
      <c r="D12" s="77" t="s">
        <v>11</v>
      </c>
      <c r="F12" s="15" t="s">
        <v>23</v>
      </c>
      <c r="G12" s="33"/>
      <c r="H12" s="33"/>
      <c r="I12" s="33"/>
      <c r="J12" s="33"/>
      <c r="K12" s="33"/>
      <c r="L12" s="33"/>
      <c r="M12" s="16"/>
      <c r="N12" s="15" t="s">
        <v>24</v>
      </c>
      <c r="O12" s="33"/>
      <c r="P12" s="33"/>
      <c r="Q12" s="33"/>
      <c r="R12" s="33"/>
      <c r="S12" s="33"/>
      <c r="T12" s="33"/>
      <c r="U12" s="16"/>
    </row>
    <row r="13" spans="2:21" x14ac:dyDescent="0.4">
      <c r="B13" s="78" t="s">
        <v>7</v>
      </c>
      <c r="C13" s="79" t="str">
        <f>IF(D4+D5+D6+D7=4,VLOOKUP($C$4,$G$5:$M$7,2)*B9,"")</f>
        <v/>
      </c>
      <c r="D13" s="80" t="str">
        <f>IF(D4+D5+D6+D8=4,VLOOKUP($C$4,$G$5:$M$7,5)*B9,"")</f>
        <v/>
      </c>
      <c r="F13" s="15"/>
      <c r="G13" s="16"/>
      <c r="H13" s="15" t="s">
        <v>4</v>
      </c>
      <c r="I13" s="33"/>
      <c r="J13" s="16"/>
      <c r="K13" s="15" t="s">
        <v>43</v>
      </c>
      <c r="L13" s="33"/>
      <c r="M13" s="16"/>
      <c r="N13" s="15"/>
      <c r="O13" s="16"/>
      <c r="P13" s="15" t="s">
        <v>4</v>
      </c>
      <c r="Q13" s="33"/>
      <c r="R13" s="16"/>
      <c r="S13" s="15" t="s">
        <v>43</v>
      </c>
      <c r="T13" s="33"/>
      <c r="U13" s="16"/>
    </row>
    <row r="14" spans="2:21" x14ac:dyDescent="0.4">
      <c r="B14" s="78" t="s">
        <v>8</v>
      </c>
      <c r="C14" s="79" t="str">
        <f>IF(D4+D5+D6+D7=4,VLOOKUP($C$4,$G$5:$M$7,$C$9+2),"")</f>
        <v/>
      </c>
      <c r="D14" s="80" t="str">
        <f>IF(D4+D5+D6+D8=4,VLOOKUP($C$4,$G$5:$M$7,$C$9+5),"")</f>
        <v/>
      </c>
      <c r="F14" s="17" t="s">
        <v>30</v>
      </c>
      <c r="G14" s="18"/>
      <c r="H14" s="36" t="s">
        <v>32</v>
      </c>
      <c r="I14" s="36" t="s">
        <v>31</v>
      </c>
      <c r="J14" s="36" t="s">
        <v>42</v>
      </c>
      <c r="K14" s="36" t="s">
        <v>32</v>
      </c>
      <c r="L14" s="36" t="s">
        <v>31</v>
      </c>
      <c r="M14" s="36" t="s">
        <v>42</v>
      </c>
      <c r="N14" s="17" t="s">
        <v>30</v>
      </c>
      <c r="O14" s="18"/>
      <c r="P14" s="36" t="s">
        <v>32</v>
      </c>
      <c r="Q14" s="36" t="s">
        <v>31</v>
      </c>
      <c r="R14" s="36" t="s">
        <v>42</v>
      </c>
      <c r="S14" s="36" t="s">
        <v>32</v>
      </c>
      <c r="T14" s="36" t="s">
        <v>31</v>
      </c>
      <c r="U14" s="36" t="s">
        <v>42</v>
      </c>
    </row>
    <row r="15" spans="2:21" ht="19.5" x14ac:dyDescent="0.4">
      <c r="B15" s="78" t="s">
        <v>53</v>
      </c>
      <c r="C15" s="79" t="str">
        <f>IF(D4+D5+D6+D7=4,ROUNDDOWN((C13+C14)*0.1,0),"")</f>
        <v/>
      </c>
      <c r="D15" s="80" t="str">
        <f>IF(D4+D5+D6+D8=4,ROUNDDOWN((D13+D14)*0.1,0),"")</f>
        <v/>
      </c>
      <c r="F15" s="20" t="s">
        <v>34</v>
      </c>
      <c r="G15" s="21">
        <v>8</v>
      </c>
      <c r="H15" s="27">
        <f>MIN(I10,G15)</f>
        <v>0</v>
      </c>
      <c r="I15" s="19">
        <v>41</v>
      </c>
      <c r="J15" s="19">
        <f>H15*I15</f>
        <v>0</v>
      </c>
      <c r="K15" s="27">
        <f>MIN(I10,G15)</f>
        <v>0</v>
      </c>
      <c r="L15" s="19">
        <v>41</v>
      </c>
      <c r="M15" s="19">
        <f>K15*L15</f>
        <v>0</v>
      </c>
      <c r="N15" s="20" t="s">
        <v>34</v>
      </c>
      <c r="O15" s="21">
        <v>16</v>
      </c>
      <c r="P15" s="27">
        <f>MIN(I10,O15)</f>
        <v>0</v>
      </c>
      <c r="Q15" s="19">
        <v>41</v>
      </c>
      <c r="R15" s="19">
        <f>P15*Q15</f>
        <v>0</v>
      </c>
      <c r="S15" s="27">
        <f>MIN(I10,O15)</f>
        <v>0</v>
      </c>
      <c r="T15" s="19">
        <v>41</v>
      </c>
      <c r="U15" s="19">
        <f>S15*T15</f>
        <v>0</v>
      </c>
    </row>
    <row r="16" spans="2:21" x14ac:dyDescent="0.4">
      <c r="B16" s="81" t="s">
        <v>9</v>
      </c>
      <c r="C16" s="82" t="str">
        <f>IF(D4+D5+D6+D7=4,SUM(C13:C15),"")</f>
        <v/>
      </c>
      <c r="D16" s="83" t="str">
        <f>IF(D4+D5+D6+D8=4,SUM(D13:D15),"")</f>
        <v/>
      </c>
      <c r="F16" s="20" t="s">
        <v>35</v>
      </c>
      <c r="G16" s="21">
        <v>20</v>
      </c>
      <c r="H16" s="28">
        <f>MAX(I10-G15,0)</f>
        <v>0</v>
      </c>
      <c r="I16" s="31">
        <v>166</v>
      </c>
      <c r="J16" s="31">
        <f>H16*I16</f>
        <v>0</v>
      </c>
      <c r="K16" s="27">
        <f>MAX(MIN(I10,G16)-G15,0)</f>
        <v>0</v>
      </c>
      <c r="L16" s="19">
        <v>166</v>
      </c>
      <c r="M16" s="19">
        <f>K16*L16</f>
        <v>0</v>
      </c>
      <c r="N16" s="20" t="s">
        <v>38</v>
      </c>
      <c r="O16" s="21">
        <v>40</v>
      </c>
      <c r="P16" s="28">
        <f>MAX(I10-O15,0)</f>
        <v>0</v>
      </c>
      <c r="Q16" s="31">
        <v>166</v>
      </c>
      <c r="R16" s="31">
        <f>P16*Q16</f>
        <v>0</v>
      </c>
      <c r="S16" s="27">
        <f>MAX(MIN(I10,O16)-O15,0)</f>
        <v>0</v>
      </c>
      <c r="T16" s="19">
        <v>166</v>
      </c>
      <c r="U16" s="19">
        <f>S16*T16</f>
        <v>0</v>
      </c>
    </row>
    <row r="17" spans="2:21" x14ac:dyDescent="0.4">
      <c r="B17" s="81" t="s">
        <v>22</v>
      </c>
      <c r="C17" s="105" t="str">
        <f>IF(D9=5,C16+D16,"")</f>
        <v/>
      </c>
      <c r="D17" s="58"/>
      <c r="F17" s="20" t="s">
        <v>36</v>
      </c>
      <c r="G17" s="21">
        <v>50</v>
      </c>
      <c r="H17" s="29"/>
      <c r="I17" s="29"/>
      <c r="J17" s="32"/>
      <c r="K17" s="27">
        <f>MAX(MIN(I10,G17)-G16,0)</f>
        <v>0</v>
      </c>
      <c r="L17" s="19">
        <v>204</v>
      </c>
      <c r="M17" s="19">
        <f>K17*L17</f>
        <v>0</v>
      </c>
      <c r="N17" s="20" t="s">
        <v>39</v>
      </c>
      <c r="O17" s="21">
        <v>100</v>
      </c>
      <c r="P17" s="29"/>
      <c r="Q17" s="29"/>
      <c r="R17" s="32"/>
      <c r="S17" s="27">
        <f>MAX(MIN(I10,O17)-O16,0)</f>
        <v>0</v>
      </c>
      <c r="T17" s="19">
        <v>204</v>
      </c>
      <c r="U17" s="19">
        <f>S17*T17</f>
        <v>0</v>
      </c>
    </row>
    <row r="18" spans="2:21" x14ac:dyDescent="0.4">
      <c r="F18" s="20" t="s">
        <v>33</v>
      </c>
      <c r="G18" s="21">
        <v>200</v>
      </c>
      <c r="H18" s="29"/>
      <c r="I18" s="29"/>
      <c r="J18" s="32"/>
      <c r="K18" s="27">
        <f>MAX(MIN(I10,G18)-G17,0)</f>
        <v>0</v>
      </c>
      <c r="L18" s="19">
        <v>245</v>
      </c>
      <c r="M18" s="19">
        <f>K18*L18</f>
        <v>0</v>
      </c>
      <c r="N18" s="20" t="s">
        <v>40</v>
      </c>
      <c r="O18" s="21">
        <v>400</v>
      </c>
      <c r="P18" s="29"/>
      <c r="Q18" s="29"/>
      <c r="R18" s="32"/>
      <c r="S18" s="27">
        <f>MAX(MIN(I10,O18)-O17,0)</f>
        <v>0</v>
      </c>
      <c r="T18" s="19">
        <v>245</v>
      </c>
      <c r="U18" s="19">
        <f>S18*T18</f>
        <v>0</v>
      </c>
    </row>
    <row r="19" spans="2:21" ht="19.5" thickBot="1" x14ac:dyDescent="0.45">
      <c r="C19" s="37" t="s">
        <v>49</v>
      </c>
      <c r="D19" s="38" t="s">
        <v>48</v>
      </c>
      <c r="F19" s="20" t="s">
        <v>37</v>
      </c>
      <c r="G19" s="21"/>
      <c r="H19" s="30"/>
      <c r="I19" s="30"/>
      <c r="J19" s="32"/>
      <c r="K19" s="27">
        <f>MAX(I10-G18,0)</f>
        <v>0</v>
      </c>
      <c r="L19" s="19">
        <v>257</v>
      </c>
      <c r="M19" s="19">
        <f>K19*L19</f>
        <v>0</v>
      </c>
      <c r="N19" s="20" t="s">
        <v>41</v>
      </c>
      <c r="O19" s="21"/>
      <c r="P19" s="30"/>
      <c r="Q19" s="30"/>
      <c r="R19" s="32"/>
      <c r="S19" s="27">
        <f>MAX(I10-O18,0)</f>
        <v>0</v>
      </c>
      <c r="T19" s="19">
        <v>257</v>
      </c>
      <c r="U19" s="19">
        <f>S19*T19</f>
        <v>0</v>
      </c>
    </row>
    <row r="20" spans="2:21" ht="19.5" thickBot="1" x14ac:dyDescent="0.45">
      <c r="C20" s="68" t="s">
        <v>4</v>
      </c>
      <c r="D20" s="69">
        <v>1</v>
      </c>
      <c r="F20" s="14"/>
      <c r="G20" s="14"/>
      <c r="H20" s="14"/>
      <c r="I20" s="14"/>
      <c r="J20" s="35">
        <f>SUM(J15:J19)</f>
        <v>0</v>
      </c>
      <c r="K20" s="14"/>
      <c r="L20" s="14"/>
      <c r="M20" s="35">
        <f>SUM(M15:M19)</f>
        <v>0</v>
      </c>
      <c r="N20" s="14"/>
      <c r="O20" s="14"/>
      <c r="P20" s="14"/>
      <c r="Q20" s="14"/>
      <c r="R20" s="35">
        <f>SUM(R15:R19)</f>
        <v>0</v>
      </c>
      <c r="S20" s="14"/>
      <c r="T20" s="14"/>
      <c r="U20" s="35">
        <f>SUM(U15:U19)</f>
        <v>0</v>
      </c>
    </row>
    <row r="21" spans="2:21" x14ac:dyDescent="0.4">
      <c r="C21" s="70" t="s">
        <v>5</v>
      </c>
      <c r="D21" s="85">
        <v>2</v>
      </c>
    </row>
    <row r="22" spans="2:21" x14ac:dyDescent="0.4">
      <c r="C22" s="71" t="s">
        <v>6</v>
      </c>
      <c r="D22" s="86">
        <v>3</v>
      </c>
      <c r="F22" s="57" t="s">
        <v>47</v>
      </c>
      <c r="G22" s="39"/>
      <c r="H22" s="39"/>
      <c r="I22" s="40">
        <f>入力フォーム!E12</f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2:21" x14ac:dyDescent="0.4">
      <c r="C23" s="37" t="s">
        <v>1</v>
      </c>
      <c r="D23" s="38" t="s">
        <v>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2:21" x14ac:dyDescent="0.4">
      <c r="C24" s="70" t="s">
        <v>58</v>
      </c>
      <c r="D24" s="87">
        <v>860</v>
      </c>
      <c r="F24" s="41" t="s">
        <v>23</v>
      </c>
      <c r="G24" s="42"/>
      <c r="H24" s="42"/>
      <c r="I24" s="42"/>
      <c r="J24" s="42"/>
      <c r="K24" s="42"/>
      <c r="L24" s="42"/>
      <c r="M24" s="43"/>
      <c r="N24" s="41" t="s">
        <v>24</v>
      </c>
      <c r="O24" s="42"/>
      <c r="P24" s="42"/>
      <c r="Q24" s="42"/>
      <c r="R24" s="42"/>
      <c r="S24" s="42"/>
      <c r="T24" s="42"/>
      <c r="U24" s="43"/>
    </row>
    <row r="25" spans="2:21" x14ac:dyDescent="0.4">
      <c r="C25" s="70" t="s">
        <v>59</v>
      </c>
      <c r="D25" s="87">
        <v>1320</v>
      </c>
      <c r="F25" s="41"/>
      <c r="G25" s="43"/>
      <c r="H25" s="41" t="s">
        <v>4</v>
      </c>
      <c r="I25" s="42"/>
      <c r="J25" s="43"/>
      <c r="K25" s="41" t="s">
        <v>5</v>
      </c>
      <c r="L25" s="42"/>
      <c r="M25" s="43"/>
      <c r="N25" s="41"/>
      <c r="O25" s="43"/>
      <c r="P25" s="41" t="s">
        <v>4</v>
      </c>
      <c r="Q25" s="42"/>
      <c r="R25" s="43"/>
      <c r="S25" s="41" t="s">
        <v>5</v>
      </c>
      <c r="T25" s="42"/>
      <c r="U25" s="43"/>
    </row>
    <row r="26" spans="2:21" x14ac:dyDescent="0.4">
      <c r="C26" s="70" t="s">
        <v>62</v>
      </c>
      <c r="D26" s="87">
        <v>2700</v>
      </c>
      <c r="F26" s="44" t="s">
        <v>30</v>
      </c>
      <c r="G26" s="45"/>
      <c r="H26" s="46" t="s">
        <v>32</v>
      </c>
      <c r="I26" s="46" t="s">
        <v>31</v>
      </c>
      <c r="J26" s="46" t="s">
        <v>42</v>
      </c>
      <c r="K26" s="46" t="s">
        <v>32</v>
      </c>
      <c r="L26" s="46" t="s">
        <v>31</v>
      </c>
      <c r="M26" s="46" t="s">
        <v>42</v>
      </c>
      <c r="N26" s="44" t="s">
        <v>30</v>
      </c>
      <c r="O26" s="45"/>
      <c r="P26" s="46" t="s">
        <v>32</v>
      </c>
      <c r="Q26" s="46" t="s">
        <v>31</v>
      </c>
      <c r="R26" s="46" t="s">
        <v>42</v>
      </c>
      <c r="S26" s="46" t="s">
        <v>32</v>
      </c>
      <c r="T26" s="46" t="s">
        <v>31</v>
      </c>
      <c r="U26" s="46" t="s">
        <v>42</v>
      </c>
    </row>
    <row r="27" spans="2:21" x14ac:dyDescent="0.4">
      <c r="C27" s="70" t="s">
        <v>63</v>
      </c>
      <c r="D27" s="87">
        <v>3270</v>
      </c>
      <c r="F27" s="47" t="s">
        <v>34</v>
      </c>
      <c r="G27" s="48">
        <v>8</v>
      </c>
      <c r="H27" s="40">
        <f>MIN(I22,G27)</f>
        <v>0</v>
      </c>
      <c r="I27" s="49">
        <v>10</v>
      </c>
      <c r="J27" s="49">
        <f>H27*I27</f>
        <v>0</v>
      </c>
      <c r="K27" s="40">
        <f>MIN(I22,G27)</f>
        <v>0</v>
      </c>
      <c r="L27" s="49">
        <v>10</v>
      </c>
      <c r="M27" s="49">
        <f>K27*L27</f>
        <v>0</v>
      </c>
      <c r="N27" s="47" t="s">
        <v>34</v>
      </c>
      <c r="O27" s="48">
        <v>16</v>
      </c>
      <c r="P27" s="40">
        <f>MIN(I22,O27)</f>
        <v>0</v>
      </c>
      <c r="Q27" s="49">
        <v>10</v>
      </c>
      <c r="R27" s="49">
        <f>P27*Q27</f>
        <v>0</v>
      </c>
      <c r="S27" s="40">
        <f>MIN(I22,O27)</f>
        <v>0</v>
      </c>
      <c r="T27" s="49">
        <v>10</v>
      </c>
      <c r="U27" s="49">
        <f>S27*T27</f>
        <v>0</v>
      </c>
    </row>
    <row r="28" spans="2:21" x14ac:dyDescent="0.4">
      <c r="C28" s="71" t="s">
        <v>64</v>
      </c>
      <c r="D28" s="88">
        <v>6340</v>
      </c>
      <c r="F28" s="47" t="s">
        <v>35</v>
      </c>
      <c r="G28" s="48">
        <v>20</v>
      </c>
      <c r="H28" s="50">
        <f>MAX(I22-G27,0)</f>
        <v>0</v>
      </c>
      <c r="I28" s="51">
        <v>156</v>
      </c>
      <c r="J28" s="51">
        <f>H28*I28</f>
        <v>0</v>
      </c>
      <c r="K28" s="40">
        <f>MAX(MIN(I22,G28)-G27,0)</f>
        <v>0</v>
      </c>
      <c r="L28" s="49">
        <v>156</v>
      </c>
      <c r="M28" s="49">
        <f>K28*L28</f>
        <v>0</v>
      </c>
      <c r="N28" s="47" t="s">
        <v>38</v>
      </c>
      <c r="O28" s="48">
        <v>40</v>
      </c>
      <c r="P28" s="50">
        <f>MAX(I22-O27,0)</f>
        <v>0</v>
      </c>
      <c r="Q28" s="51">
        <v>156</v>
      </c>
      <c r="R28" s="51">
        <f>P28*Q28</f>
        <v>0</v>
      </c>
      <c r="S28" s="40">
        <f>MAX(MIN(I22,O28)-O27,0)</f>
        <v>0</v>
      </c>
      <c r="T28" s="49">
        <v>156</v>
      </c>
      <c r="U28" s="49">
        <f>S28*T28</f>
        <v>0</v>
      </c>
    </row>
    <row r="29" spans="2:21" x14ac:dyDescent="0.4">
      <c r="C29" s="37" t="s">
        <v>25</v>
      </c>
      <c r="D29" s="38"/>
      <c r="F29" s="47" t="s">
        <v>36</v>
      </c>
      <c r="G29" s="48">
        <v>50</v>
      </c>
      <c r="H29" s="52"/>
      <c r="I29" s="52"/>
      <c r="J29" s="53"/>
      <c r="K29" s="40">
        <f>MAX(MIN(I22,G29)-G28,0)</f>
        <v>0</v>
      </c>
      <c r="L29" s="49">
        <v>183</v>
      </c>
      <c r="M29" s="49">
        <f>K29*L29</f>
        <v>0</v>
      </c>
      <c r="N29" s="47" t="s">
        <v>39</v>
      </c>
      <c r="O29" s="48">
        <v>100</v>
      </c>
      <c r="P29" s="52"/>
      <c r="Q29" s="52"/>
      <c r="R29" s="53"/>
      <c r="S29" s="40">
        <f>MAX(MIN(I22,O29)-O28,0)</f>
        <v>0</v>
      </c>
      <c r="T29" s="49">
        <v>183</v>
      </c>
      <c r="U29" s="49">
        <f>S29*T29</f>
        <v>0</v>
      </c>
    </row>
    <row r="30" spans="2:21" x14ac:dyDescent="0.4">
      <c r="C30" s="70" t="s">
        <v>15</v>
      </c>
      <c r="D30" s="85">
        <v>0.5</v>
      </c>
      <c r="F30" s="47" t="s">
        <v>33</v>
      </c>
      <c r="G30" s="48">
        <v>200</v>
      </c>
      <c r="H30" s="52"/>
      <c r="I30" s="52"/>
      <c r="J30" s="53"/>
      <c r="K30" s="40">
        <f>MAX(MIN(I22,G30)-G29,0)</f>
        <v>0</v>
      </c>
      <c r="L30" s="49">
        <v>251</v>
      </c>
      <c r="M30" s="49">
        <f>K30*L30</f>
        <v>0</v>
      </c>
      <c r="N30" s="47" t="s">
        <v>40</v>
      </c>
      <c r="O30" s="48">
        <v>400</v>
      </c>
      <c r="P30" s="52"/>
      <c r="Q30" s="52"/>
      <c r="R30" s="53"/>
      <c r="S30" s="40">
        <f>MAX(MIN(I22,O30)-O29,0)</f>
        <v>0</v>
      </c>
      <c r="T30" s="49">
        <v>251</v>
      </c>
      <c r="U30" s="49">
        <f>S30*T30</f>
        <v>0</v>
      </c>
    </row>
    <row r="31" spans="2:21" ht="19.5" thickBot="1" x14ac:dyDescent="0.45">
      <c r="C31" s="70" t="s">
        <v>16</v>
      </c>
      <c r="D31" s="85">
        <v>1</v>
      </c>
      <c r="F31" s="47" t="s">
        <v>37</v>
      </c>
      <c r="G31" s="48"/>
      <c r="H31" s="54"/>
      <c r="I31" s="54"/>
      <c r="J31" s="53"/>
      <c r="K31" s="40">
        <f>MAX(I22-G30,0)</f>
        <v>0</v>
      </c>
      <c r="L31" s="49">
        <v>275</v>
      </c>
      <c r="M31" s="49">
        <f>K31*L31</f>
        <v>0</v>
      </c>
      <c r="N31" s="47" t="s">
        <v>41</v>
      </c>
      <c r="O31" s="48"/>
      <c r="P31" s="54"/>
      <c r="Q31" s="54"/>
      <c r="R31" s="53"/>
      <c r="S31" s="40">
        <f>MAX(I22-O30,0)</f>
        <v>0</v>
      </c>
      <c r="T31" s="49">
        <v>275</v>
      </c>
      <c r="U31" s="49">
        <f>S31*T31</f>
        <v>0</v>
      </c>
    </row>
    <row r="32" spans="2:21" ht="19.5" thickBot="1" x14ac:dyDescent="0.45">
      <c r="C32" s="70" t="s">
        <v>17</v>
      </c>
      <c r="D32" s="85">
        <v>1.5</v>
      </c>
      <c r="F32" s="39"/>
      <c r="G32" s="39"/>
      <c r="H32" s="39"/>
      <c r="I32" s="39"/>
      <c r="J32" s="55">
        <f>SUM(J27:J31)</f>
        <v>0</v>
      </c>
      <c r="K32" s="39"/>
      <c r="L32" s="39"/>
      <c r="M32" s="55">
        <f>SUM(M27:M31)</f>
        <v>0</v>
      </c>
      <c r="N32" s="39"/>
      <c r="O32" s="39"/>
      <c r="P32" s="39"/>
      <c r="Q32" s="39"/>
      <c r="R32" s="55">
        <f>SUM(R27:R31)</f>
        <v>0</v>
      </c>
      <c r="S32" s="39"/>
      <c r="T32" s="39"/>
      <c r="U32" s="55">
        <f>SUM(U27:U31)</f>
        <v>0</v>
      </c>
    </row>
    <row r="33" spans="3:4" x14ac:dyDescent="0.4">
      <c r="C33" s="71" t="s">
        <v>18</v>
      </c>
      <c r="D33" s="86">
        <v>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計算用シート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2022-01-18T05:06:47Z</dcterms:modified>
</cp:coreProperties>
</file>