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130" yWindow="2445" windowWidth="11325" windowHeight="7050" tabRatio="773"/>
  </bookViews>
  <sheets>
    <sheet name="入力用" sheetId="14" r:id="rId1"/>
    <sheet name="様式第９号" sheetId="12" r:id="rId2"/>
    <sheet name="第１回請求書" sheetId="15" r:id="rId3"/>
    <sheet name="第２回請求書" sheetId="20" r:id="rId4"/>
    <sheet name="第３回請求書" sheetId="21" r:id="rId5"/>
    <sheet name="第４回請求書" sheetId="22" r:id="rId6"/>
    <sheet name="額確定後精算払請求書（対象施設のみ）" sheetId="19" r:id="rId7"/>
  </sheets>
  <definedNames>
    <definedName name="_xlnm.Print_Area" localSheetId="1">様式第９号!$A$1:$M$40</definedName>
    <definedName name="_xlnm.Print_Area" localSheetId="0">入力用!$A$1:$K$43</definedName>
    <definedName name="_xlnm.Print_Area" localSheetId="2">第１回請求書!$A$1:$S$49</definedName>
    <definedName name="_xlnm.Print_Area" localSheetId="6">'額確定後精算払請求書（対象施設のみ）'!$A$1:$S$49</definedName>
    <definedName name="_xlnm.Print_Area" localSheetId="3">第２回請求書!$A$1:$S$49</definedName>
    <definedName name="_xlnm.Print_Area" localSheetId="4">第３回請求書!$A$1:$S$49</definedName>
    <definedName name="_xlnm.Print_Area" localSheetId="5">第４回請求書!$A$1:$S$49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旭川市役所</author>
  </authors>
  <commentList>
    <comment ref="M5" authorId="0">
      <text>
        <r>
          <rPr>
            <b/>
            <sz val="20"/>
            <color indexed="81"/>
            <rFont val="ＭＳ Ｐゴシック"/>
          </rPr>
          <t xml:space="preserve">左の欄の枠内にのみ必要事項を入力してください。
</t>
        </r>
        <r>
          <rPr>
            <b/>
            <sz val="14"/>
            <color indexed="81"/>
            <rFont val="ＭＳ Ｐゴシック"/>
          </rPr>
          <t>（本文にはすべて自動で反映）</t>
        </r>
      </text>
    </comment>
    <comment ref="M28" authorId="0">
      <text>
        <r>
          <rPr>
            <b/>
            <sz val="18"/>
            <color indexed="81"/>
            <rFont val="ＭＳ Ｐゴシック"/>
          </rPr>
          <t>口座名義が申請者（代表者）と異なるときは委任状が必要です。</t>
        </r>
      </text>
    </comment>
  </commentList>
</comments>
</file>

<file path=xl/comments2.xml><?xml version="1.0" encoding="utf-8"?>
<comments xmlns="http://schemas.openxmlformats.org/spreadsheetml/2006/main">
  <authors>
    <author>旭川市役所</author>
  </authors>
  <commentList>
    <comment ref="U1" authorId="0">
      <text>
        <r>
          <rPr>
            <b/>
            <sz val="20"/>
            <color indexed="81"/>
            <rFont val="ＭＳ Ｐゴシック"/>
          </rPr>
          <t>第１回概算払請求書</t>
        </r>
      </text>
    </comment>
  </commentList>
</comments>
</file>

<file path=xl/comments3.xml><?xml version="1.0" encoding="utf-8"?>
<comments xmlns="http://schemas.openxmlformats.org/spreadsheetml/2006/main">
  <authors>
    <author>旭川市役所</author>
  </authors>
  <commentList>
    <comment ref="U1" authorId="0">
      <text>
        <r>
          <rPr>
            <b/>
            <sz val="20"/>
            <color indexed="81"/>
            <rFont val="ＭＳ Ｐゴシック"/>
          </rPr>
          <t>第２回概算払請求書</t>
        </r>
      </text>
    </comment>
  </commentList>
</comments>
</file>

<file path=xl/comments4.xml><?xml version="1.0" encoding="utf-8"?>
<comments xmlns="http://schemas.openxmlformats.org/spreadsheetml/2006/main">
  <authors>
    <author>旭川市役所</author>
  </authors>
  <commentList>
    <comment ref="U1" authorId="0">
      <text>
        <r>
          <rPr>
            <b/>
            <sz val="20"/>
            <color indexed="81"/>
            <rFont val="ＭＳ Ｐゴシック"/>
          </rPr>
          <t>第３回概算払請求書</t>
        </r>
      </text>
    </comment>
  </commentList>
</comments>
</file>

<file path=xl/comments5.xml><?xml version="1.0" encoding="utf-8"?>
<comments xmlns="http://schemas.openxmlformats.org/spreadsheetml/2006/main">
  <authors>
    <author>旭川市役所</author>
  </authors>
  <commentList>
    <comment ref="U1" authorId="0">
      <text>
        <r>
          <rPr>
            <b/>
            <sz val="20"/>
            <color indexed="81"/>
            <rFont val="ＭＳ Ｐゴシック"/>
          </rPr>
          <t>第４回概算払請求書</t>
        </r>
      </text>
    </comment>
  </commentList>
</comments>
</file>

<file path=xl/comments6.xml><?xml version="1.0" encoding="utf-8"?>
<comments xmlns="http://schemas.openxmlformats.org/spreadsheetml/2006/main">
  <authors>
    <author>旭川市役所</author>
  </authors>
  <commentList>
    <comment ref="U1" authorId="0">
      <text>
        <r>
          <rPr>
            <b/>
            <sz val="20"/>
            <color indexed="81"/>
            <rFont val="ＭＳ Ｐゴシック"/>
          </rPr>
          <t>額確定後精算払請求書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<sst xmlns="http://schemas.openxmlformats.org/spreadsheetml/2006/main" xmlns:r="http://schemas.openxmlformats.org/officeDocument/2006/relationships" count="84" uniqueCount="84">
  <si>
    <t>法人名</t>
    <rPh sb="0" eb="3">
      <t>ホウジンメイ</t>
    </rPh>
    <phoneticPr fontId="1"/>
  </si>
  <si>
    <t>↓</t>
  </si>
  <si>
    <t>法人の名称等を入力</t>
    <rPh sb="0" eb="2">
      <t>ホウジン</t>
    </rPh>
    <rPh sb="3" eb="5">
      <t>メイショウ</t>
    </rPh>
    <rPh sb="5" eb="6">
      <t>トウ</t>
    </rPh>
    <rPh sb="7" eb="9">
      <t>ニュウリョク</t>
    </rPh>
    <phoneticPr fontId="1"/>
  </si>
  <si>
    <t>円</t>
    <rPh sb="0" eb="1">
      <t>エン</t>
    </rPh>
    <phoneticPr fontId="1"/>
  </si>
  <si>
    <t>法人住所</t>
    <rPh sb="0" eb="2">
      <t>ホウジン</t>
    </rPh>
    <rPh sb="2" eb="4">
      <t>ジュウショ</t>
    </rPh>
    <phoneticPr fontId="1"/>
  </si>
  <si>
    <t>本店</t>
  </si>
  <si>
    <t>金 融 機 関 の 名 称</t>
    <rPh sb="0" eb="1">
      <t>キン</t>
    </rPh>
    <rPh sb="2" eb="3">
      <t>トオル</t>
    </rPh>
    <rPh sb="4" eb="5">
      <t>キ</t>
    </rPh>
    <rPh sb="6" eb="7">
      <t>カン</t>
    </rPh>
    <rPh sb="10" eb="11">
      <t>ナ</t>
    </rPh>
    <rPh sb="12" eb="13">
      <t>ショウ</t>
    </rPh>
    <phoneticPr fontId="1"/>
  </si>
  <si>
    <t>補助金交付決定通知の指令番号</t>
    <rPh sb="0" eb="3">
      <t>ホジョキン</t>
    </rPh>
    <rPh sb="3" eb="5">
      <t>コウフ</t>
    </rPh>
    <rPh sb="5" eb="7">
      <t>ケッテイ</t>
    </rPh>
    <rPh sb="7" eb="9">
      <t>ツウチ</t>
    </rPh>
    <rPh sb="10" eb="12">
      <t>シレイ</t>
    </rPh>
    <rPh sb="12" eb="14">
      <t>バンゴウ</t>
    </rPh>
    <phoneticPr fontId="1"/>
  </si>
  <si>
    <t>信用金庫</t>
  </si>
  <si>
    <t>口座名義</t>
    <rPh sb="0" eb="2">
      <t>コウザ</t>
    </rPh>
    <rPh sb="2" eb="4">
      <t>メイギ</t>
    </rPh>
    <phoneticPr fontId="1"/>
  </si>
  <si>
    <t>（半角数字のみ入力）</t>
    <rPh sb="1" eb="3">
      <t>ハンカク</t>
    </rPh>
    <rPh sb="3" eb="5">
      <t>スウジ</t>
    </rPh>
    <rPh sb="7" eb="9">
      <t>ニュウリョク</t>
    </rPh>
    <phoneticPr fontId="1"/>
  </si>
  <si>
    <t>（当初決定の番号）を入力</t>
    <rPh sb="1" eb="3">
      <t>トウショ</t>
    </rPh>
    <rPh sb="3" eb="5">
      <t>ケッテイ</t>
    </rPh>
    <rPh sb="6" eb="8">
      <t>バンゴウ</t>
    </rPh>
    <rPh sb="10" eb="12">
      <t>ニュウリョク</t>
    </rPh>
    <phoneticPr fontId="1"/>
  </si>
  <si>
    <t>代表者職</t>
    <rPh sb="0" eb="3">
      <t>ダイヒョウシャ</t>
    </rPh>
    <rPh sb="3" eb="4">
      <t>ショク</t>
    </rPh>
    <phoneticPr fontId="1"/>
  </si>
  <si>
    <t>代表者氏名</t>
    <rPh sb="0" eb="3">
      <t>ダイヒョウシャ</t>
    </rPh>
    <rPh sb="3" eb="5">
      <t>シメイ</t>
    </rPh>
    <phoneticPr fontId="1"/>
  </si>
  <si>
    <t>１０月</t>
    <rPh sb="2" eb="3">
      <t>ガツ</t>
    </rPh>
    <phoneticPr fontId="1"/>
  </si>
  <si>
    <t>軽費老人ホーム運営費補助金概算払承認申請書</t>
    <rPh sb="0" eb="2">
      <t>ケイヒ</t>
    </rPh>
    <rPh sb="2" eb="4">
      <t>ロウジン</t>
    </rPh>
    <rPh sb="7" eb="10">
      <t>ウンエイヒ</t>
    </rPh>
    <rPh sb="10" eb="13">
      <t>ホジョキン</t>
    </rPh>
    <rPh sb="13" eb="15">
      <t>ガイサン</t>
    </rPh>
    <rPh sb="15" eb="16">
      <t>バラ</t>
    </rPh>
    <rPh sb="16" eb="18">
      <t>ショウニン</t>
    </rPh>
    <rPh sb="18" eb="21">
      <t>シンセイショ</t>
    </rPh>
    <phoneticPr fontId="1"/>
  </si>
  <si>
    <t>（宛先）旭川市長</t>
    <rPh sb="1" eb="3">
      <t>アテサキ</t>
    </rPh>
    <rPh sb="4" eb="6">
      <t>アサヒカワ</t>
    </rPh>
    <rPh sb="6" eb="8">
      <t>シチョウ</t>
    </rPh>
    <phoneticPr fontId="1"/>
  </si>
  <si>
    <t>理事長</t>
    <rPh sb="0" eb="3">
      <t>リジチョウ</t>
    </rPh>
    <phoneticPr fontId="1"/>
  </si>
  <si>
    <t>概算払４回目</t>
    <rPh sb="0" eb="2">
      <t>ガイサン</t>
    </rPh>
    <rPh sb="2" eb="3">
      <t>バラ</t>
    </rPh>
    <rPh sb="4" eb="6">
      <t>カイメ</t>
    </rPh>
    <phoneticPr fontId="1"/>
  </si>
  <si>
    <t>（半角数字）</t>
    <rPh sb="1" eb="3">
      <t>ハンカク</t>
    </rPh>
    <rPh sb="3" eb="5">
      <t>スウジ</t>
    </rPh>
    <phoneticPr fontId="1"/>
  </si>
  <si>
    <t>様式第９号</t>
    <rPh sb="0" eb="2">
      <t>ヨウシキ</t>
    </rPh>
    <rPh sb="2" eb="3">
      <t>ダイ</t>
    </rPh>
    <rPh sb="4" eb="5">
      <t>ゴウ</t>
    </rPh>
    <phoneticPr fontId="1"/>
  </si>
  <si>
    <t>当初交付決定による補助金額</t>
    <rPh sb="0" eb="2">
      <t>トウショ</t>
    </rPh>
    <rPh sb="2" eb="4">
      <t>コウフ</t>
    </rPh>
    <rPh sb="4" eb="6">
      <t>ケッテイ</t>
    </rPh>
    <rPh sb="9" eb="12">
      <t>ホジョキン</t>
    </rPh>
    <rPh sb="12" eb="13">
      <t>ガク</t>
    </rPh>
    <phoneticPr fontId="1"/>
  </si>
  <si>
    <t>１　補助金交付決定額</t>
    <rPh sb="2" eb="5">
      <t>ホジョキン</t>
    </rPh>
    <rPh sb="5" eb="7">
      <t>コウフ</t>
    </rPh>
    <rPh sb="7" eb="9">
      <t>ケッテイ</t>
    </rPh>
    <rPh sb="9" eb="10">
      <t>ガク</t>
    </rPh>
    <phoneticPr fontId="1"/>
  </si>
  <si>
    <t>確定額</t>
    <rPh sb="0" eb="3">
      <t>カクテイガク</t>
    </rPh>
    <phoneticPr fontId="1"/>
  </si>
  <si>
    <t>２　補助金の概算払を受けたい時期及び金額</t>
    <rPh sb="2" eb="5">
      <t>ホジョキン</t>
    </rPh>
    <rPh sb="6" eb="8">
      <t>ガイサン</t>
    </rPh>
    <rPh sb="8" eb="9">
      <t>バライ</t>
    </rPh>
    <rPh sb="10" eb="11">
      <t>ウ</t>
    </rPh>
    <rPh sb="14" eb="16">
      <t>ジキ</t>
    </rPh>
    <rPh sb="16" eb="17">
      <t>オヨ</t>
    </rPh>
    <rPh sb="18" eb="20">
      <t>キンガク</t>
    </rPh>
    <phoneticPr fontId="1"/>
  </si>
  <si>
    <t>概算払を受けたい時期</t>
    <rPh sb="0" eb="2">
      <t>ガイサン</t>
    </rPh>
    <rPh sb="2" eb="3">
      <t>バラ</t>
    </rPh>
    <rPh sb="4" eb="5">
      <t>ウ</t>
    </rPh>
    <rPh sb="8" eb="10">
      <t>ジキ</t>
    </rPh>
    <phoneticPr fontId="1"/>
  </si>
  <si>
    <t>概算払を受けたい金額</t>
    <rPh sb="0" eb="2">
      <t>ガイサン</t>
    </rPh>
    <rPh sb="2" eb="3">
      <t>バラ</t>
    </rPh>
    <rPh sb="4" eb="5">
      <t>ウ</t>
    </rPh>
    <rPh sb="8" eb="10">
      <t>キンガク</t>
    </rPh>
    <phoneticPr fontId="1"/>
  </si>
  <si>
    <t>１月</t>
    <rPh sb="1" eb="2">
      <t>ガツ</t>
    </rPh>
    <phoneticPr fontId="1"/>
  </si>
  <si>
    <t>７月</t>
    <rPh sb="1" eb="2">
      <t>ガツ</t>
    </rPh>
    <phoneticPr fontId="1"/>
  </si>
  <si>
    <t>合　計</t>
    <rPh sb="0" eb="1">
      <t>ア</t>
    </rPh>
    <rPh sb="2" eb="3">
      <t>ケイ</t>
    </rPh>
    <phoneticPr fontId="1"/>
  </si>
  <si>
    <t>概算払１回目</t>
    <rPh sb="0" eb="2">
      <t>ガイサン</t>
    </rPh>
    <rPh sb="2" eb="3">
      <t>バラ</t>
    </rPh>
    <rPh sb="4" eb="6">
      <t>カイメ</t>
    </rPh>
    <phoneticPr fontId="1"/>
  </si>
  <si>
    <t>旭川市東１条２丁目３番４号</t>
    <rPh sb="0" eb="3">
      <t>アサヒカワシ</t>
    </rPh>
    <phoneticPr fontId="1"/>
  </si>
  <si>
    <t>（半角数字７桁で入力，７桁未満の場合は頭に０を付ける）</t>
    <rPh sb="1" eb="3">
      <t>ハンカク</t>
    </rPh>
    <rPh sb="3" eb="5">
      <t>スウジ</t>
    </rPh>
    <rPh sb="6" eb="7">
      <t>ケタ</t>
    </rPh>
    <rPh sb="8" eb="10">
      <t>ニュウリョク</t>
    </rPh>
    <rPh sb="12" eb="13">
      <t>ケタ</t>
    </rPh>
    <rPh sb="13" eb="15">
      <t>ミマン</t>
    </rPh>
    <rPh sb="16" eb="18">
      <t>バアイ</t>
    </rPh>
    <rPh sb="19" eb="20">
      <t>アタマ</t>
    </rPh>
    <rPh sb="23" eb="24">
      <t>ツ</t>
    </rPh>
    <phoneticPr fontId="1"/>
  </si>
  <si>
    <t>旭　川　　譲　治</t>
    <rPh sb="0" eb="1">
      <t>アサヒ</t>
    </rPh>
    <rPh sb="2" eb="3">
      <t>カワ</t>
    </rPh>
    <rPh sb="5" eb="6">
      <t>ユズル</t>
    </rPh>
    <rPh sb="7" eb="8">
      <t>オサム</t>
    </rPh>
    <phoneticPr fontId="1"/>
  </si>
  <si>
    <t>概算払２回目</t>
    <rPh sb="0" eb="2">
      <t>ガイサン</t>
    </rPh>
    <rPh sb="2" eb="3">
      <t>バラ</t>
    </rPh>
    <rPh sb="4" eb="6">
      <t>カイメ</t>
    </rPh>
    <phoneticPr fontId="1"/>
  </si>
  <si>
    <t>精算による補助金確定額</t>
    <rPh sb="0" eb="2">
      <t>セイサン</t>
    </rPh>
    <rPh sb="5" eb="8">
      <t>ホジョキン</t>
    </rPh>
    <rPh sb="8" eb="10">
      <t>カクテイ</t>
    </rPh>
    <rPh sb="10" eb="11">
      <t>ガク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</si>
  <si>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</si>
  <si>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概算払３回目</t>
    <rPh sb="0" eb="2">
      <t>ガイサン</t>
    </rPh>
    <rPh sb="2" eb="3">
      <t>バラ</t>
    </rPh>
    <rPh sb="4" eb="6">
      <t>カイメ</t>
    </rPh>
    <phoneticPr fontId="1"/>
  </si>
  <si>
    <t>３　申請の理由</t>
    <rPh sb="2" eb="4">
      <t>シンセイ</t>
    </rPh>
    <rPh sb="5" eb="7">
      <t>リユウ</t>
    </rPh>
    <phoneticPr fontId="1"/>
  </si>
  <si>
    <t>振込先口座情報等を入力</t>
    <rPh sb="0" eb="3">
      <t>フリコミサキ</t>
    </rPh>
    <rPh sb="3" eb="5">
      <t>コウザ</t>
    </rPh>
    <rPh sb="5" eb="7">
      <t>ジョウホウ</t>
    </rPh>
    <rPh sb="7" eb="8">
      <t>トウ</t>
    </rPh>
    <rPh sb="9" eb="11">
      <t>ニュウリョク</t>
    </rPh>
    <phoneticPr fontId="1"/>
  </si>
  <si>
    <t>補助事業者　　</t>
    <rPh sb="0" eb="2">
      <t>ホジョ</t>
    </rPh>
    <rPh sb="2" eb="5">
      <t>ジギョウシャ</t>
    </rPh>
    <phoneticPr fontId="1"/>
  </si>
  <si>
    <t>旭川</t>
    <rPh sb="0" eb="2">
      <t>アサヒカワ</t>
    </rPh>
    <phoneticPr fontId="1"/>
  </si>
  <si>
    <t>概算払を受けないと軽費老人ホ－ムの円滑な運営に支障を来すため</t>
  </si>
  <si>
    <t>概算払初回月</t>
    <rPh sb="0" eb="2">
      <t>ガイサン</t>
    </rPh>
    <rPh sb="2" eb="3">
      <t>バラ</t>
    </rPh>
    <rPh sb="3" eb="5">
      <t>ショカイ</t>
    </rPh>
    <rPh sb="5" eb="6">
      <t>ゲツ</t>
    </rPh>
    <phoneticPr fontId="1"/>
  </si>
  <si>
    <t>概算払申請提出日（半角数字のみ入力）</t>
    <rPh sb="0" eb="2">
      <t>ガイサン</t>
    </rPh>
    <rPh sb="2" eb="3">
      <t>バラ</t>
    </rPh>
    <rPh sb="3" eb="5">
      <t>シンセイ</t>
    </rPh>
    <rPh sb="5" eb="8">
      <t>テイシュツビ</t>
    </rPh>
    <rPh sb="9" eb="11">
      <t>ハンカク</t>
    </rPh>
    <rPh sb="11" eb="13">
      <t>スウジ</t>
    </rPh>
    <rPh sb="15" eb="17">
      <t>ニュウリョク</t>
    </rPh>
    <phoneticPr fontId="1"/>
  </si>
  <si>
    <t>（「銀行」，「信金」等の入力は右側セルのリストから選択）</t>
    <rPh sb="2" eb="4">
      <t>ギンコウ</t>
    </rPh>
    <rPh sb="7" eb="9">
      <t>シンキン</t>
    </rPh>
    <rPh sb="10" eb="11">
      <t>ナド</t>
    </rPh>
    <rPh sb="12" eb="14">
      <t>ニュウリョク</t>
    </rPh>
    <rPh sb="15" eb="17">
      <t>ミギガワ</t>
    </rPh>
    <rPh sb="25" eb="27">
      <t>センタク</t>
    </rPh>
    <phoneticPr fontId="1"/>
  </si>
  <si>
    <t>交付額確定の結果，追給（精算払額）がある場合</t>
    <rPh sb="0" eb="3">
      <t>コウフガク</t>
    </rPh>
    <rPh sb="3" eb="5">
      <t>カクテイ</t>
    </rPh>
    <rPh sb="6" eb="8">
      <t>ケッカ</t>
    </rPh>
    <rPh sb="9" eb="11">
      <t>ツイキュウ</t>
    </rPh>
    <rPh sb="12" eb="14">
      <t>セイサン</t>
    </rPh>
    <rPh sb="14" eb="15">
      <t>バライ</t>
    </rPh>
    <rPh sb="15" eb="16">
      <t>ガク</t>
    </rPh>
    <rPh sb="20" eb="22">
      <t>バアイ</t>
    </rPh>
    <phoneticPr fontId="1"/>
  </si>
  <si>
    <t>金融機関名</t>
    <rPh sb="0" eb="2">
      <t>キンユウ</t>
    </rPh>
    <rPh sb="2" eb="5">
      <t>キカンメイ</t>
    </rPh>
    <phoneticPr fontId="1"/>
  </si>
  <si>
    <t>（「本店」，「支店」等の入力は右側セルのリストから選択）</t>
    <rPh sb="2" eb="4">
      <t>ホンテン</t>
    </rPh>
    <rPh sb="7" eb="9">
      <t>シテン</t>
    </rPh>
    <rPh sb="10" eb="11">
      <t>トウ</t>
    </rPh>
    <rPh sb="12" eb="14">
      <t>ニュウリョク</t>
    </rPh>
    <rPh sb="15" eb="17">
      <t>ミギガワ</t>
    </rPh>
    <rPh sb="25" eb="27">
      <t>センタク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</si>
  <si>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</si>
  <si>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</si>
  <si>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</si>
  <si>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（リストから選択）</t>
    <rPh sb="6" eb="8">
      <t>センタク</t>
    </rPh>
    <phoneticPr fontId="1"/>
  </si>
  <si>
    <t>軽費老人ホーム運営費補助金（概算払）請求書</t>
    <rPh sb="0" eb="2">
      <t>ケイヒ</t>
    </rPh>
    <rPh sb="2" eb="4">
      <t>ロウジン</t>
    </rPh>
    <rPh sb="7" eb="10">
      <t>ウンエイヒ</t>
    </rPh>
    <rPh sb="10" eb="13">
      <t>ホジョキン</t>
    </rPh>
    <rPh sb="14" eb="16">
      <t>ガイサン</t>
    </rPh>
    <rPh sb="16" eb="17">
      <t>バラ</t>
    </rPh>
    <rPh sb="18" eb="21">
      <t>セイキュウショ</t>
    </rPh>
    <phoneticPr fontId="1"/>
  </si>
  <si>
    <t>３　今回請求額</t>
    <rPh sb="2" eb="4">
      <t>コンカイ</t>
    </rPh>
    <rPh sb="4" eb="7">
      <t>セイキュウガク</t>
    </rPh>
    <phoneticPr fontId="1"/>
  </si>
  <si>
    <t>請求月日を入力（半角数字のみ）</t>
    <rPh sb="0" eb="2">
      <t>セイキュウ</t>
    </rPh>
    <rPh sb="2" eb="4">
      <t>ガッピ</t>
    </rPh>
    <rPh sb="5" eb="7">
      <t>ニュウリョク</t>
    </rPh>
    <rPh sb="8" eb="10">
      <t>ハンカク</t>
    </rPh>
    <rPh sb="10" eb="12">
      <t>スウジ</t>
    </rPh>
    <phoneticPr fontId="1"/>
  </si>
  <si>
    <t>様式第１０号</t>
    <rPh sb="0" eb="2">
      <t>ヨウシキ</t>
    </rPh>
    <rPh sb="2" eb="3">
      <t>ダイ</t>
    </rPh>
    <rPh sb="5" eb="6">
      <t>ゴウ</t>
    </rPh>
    <phoneticPr fontId="1"/>
  </si>
  <si>
    <t>２　補助金の概算払を受けた額</t>
    <rPh sb="2" eb="5">
      <t>ホジョキン</t>
    </rPh>
    <rPh sb="6" eb="8">
      <t>ガイサン</t>
    </rPh>
    <rPh sb="8" eb="9">
      <t>バライ</t>
    </rPh>
    <rPh sb="10" eb="11">
      <t>ウ</t>
    </rPh>
    <rPh sb="13" eb="14">
      <t>ガク</t>
    </rPh>
    <phoneticPr fontId="1"/>
  </si>
  <si>
    <t>金</t>
    <rPh sb="0" eb="1">
      <t>キン</t>
    </rPh>
    <phoneticPr fontId="1"/>
  </si>
  <si>
    <t>４　口座振替払の振込先金融機関の名称及び口座番号</t>
    <rPh sb="2" eb="4">
      <t>コウザ</t>
    </rPh>
    <rPh sb="4" eb="6">
      <t>フリカエ</t>
    </rPh>
    <rPh sb="6" eb="7">
      <t>ハラ</t>
    </rPh>
    <rPh sb="8" eb="11">
      <t>フリコミサキ</t>
    </rPh>
    <rPh sb="11" eb="13">
      <t>キンユウ</t>
    </rPh>
    <rPh sb="13" eb="15">
      <t>キカン</t>
    </rPh>
    <rPh sb="16" eb="18">
      <t>メイショウ</t>
    </rPh>
    <rPh sb="18" eb="19">
      <t>オヨ</t>
    </rPh>
    <rPh sb="20" eb="22">
      <t>コウザ</t>
    </rPh>
    <rPh sb="22" eb="24">
      <t>バンゴウ</t>
    </rPh>
    <phoneticPr fontId="1"/>
  </si>
  <si>
    <t>口　座　の　種　類</t>
    <rPh sb="0" eb="1">
      <t>クチ</t>
    </rPh>
    <rPh sb="2" eb="3">
      <t>ザ</t>
    </rPh>
    <rPh sb="6" eb="7">
      <t>タネ</t>
    </rPh>
    <rPh sb="8" eb="9">
      <t>タグイ</t>
    </rPh>
    <phoneticPr fontId="1"/>
  </si>
  <si>
    <t>口 座 名 義 （ カ ナ ）</t>
    <rPh sb="0" eb="1">
      <t>クチ</t>
    </rPh>
    <rPh sb="2" eb="3">
      <t>ザ</t>
    </rPh>
    <rPh sb="4" eb="5">
      <t>ナ</t>
    </rPh>
    <rPh sb="6" eb="7">
      <t>ギ</t>
    </rPh>
    <phoneticPr fontId="1"/>
  </si>
  <si>
    <r>
      <t>１　補助金交付決定</t>
    </r>
    <r>
      <rPr>
        <sz val="11"/>
        <color auto="1"/>
        <rFont val="ＭＳ 明朝"/>
      </rPr>
      <t>（確定）額</t>
    </r>
    <rPh sb="2" eb="5">
      <t>ホジョキン</t>
    </rPh>
    <rPh sb="5" eb="7">
      <t>コウフ</t>
    </rPh>
    <rPh sb="7" eb="9">
      <t>ケッテイ</t>
    </rPh>
    <rPh sb="10" eb="12">
      <t>カクテイ</t>
    </rPh>
    <rPh sb="13" eb="14">
      <t>ガク</t>
    </rPh>
    <phoneticPr fontId="1"/>
  </si>
  <si>
    <t>普　　通</t>
  </si>
  <si>
    <t>↓　※年は入力不要</t>
    <rPh sb="3" eb="4">
      <t>ネン</t>
    </rPh>
    <rPh sb="5" eb="7">
      <t>ニュウリョク</t>
    </rPh>
    <rPh sb="7" eb="9">
      <t>フヨウ</t>
    </rPh>
    <phoneticPr fontId="1"/>
  </si>
  <si>
    <t>補助金交付確定通知の文書番号を入力</t>
    <rPh sb="0" eb="3">
      <t>ホジョキン</t>
    </rPh>
    <rPh sb="3" eb="5">
      <t>コウフ</t>
    </rPh>
    <rPh sb="5" eb="7">
      <t>カクテイ</t>
    </rPh>
    <rPh sb="7" eb="9">
      <t>ツウチ</t>
    </rPh>
    <rPh sb="10" eb="12">
      <t>ブンショ</t>
    </rPh>
    <rPh sb="12" eb="14">
      <t>バンゴウ</t>
    </rPh>
    <phoneticPr fontId="1"/>
  </si>
  <si>
    <t>　↓</t>
  </si>
  <si>
    <t>（半角数字のみ入力）</t>
  </si>
  <si>
    <t>↑枝番がないときは，削除</t>
    <rPh sb="1" eb="3">
      <t>エダバン</t>
    </rPh>
    <rPh sb="10" eb="12">
      <t>サクジョ</t>
    </rPh>
    <phoneticPr fontId="1"/>
  </si>
  <si>
    <t>精算払額</t>
    <rPh sb="0" eb="2">
      <t>セイサン</t>
    </rPh>
    <rPh sb="2" eb="3">
      <t>ハラ</t>
    </rPh>
    <rPh sb="3" eb="4">
      <t>ガク</t>
    </rPh>
    <phoneticPr fontId="1"/>
  </si>
  <si>
    <t>0098765</t>
  </si>
  <si>
    <t>　↑ここに番号を入力</t>
    <rPh sb="5" eb="7">
      <t>バンゴウ</t>
    </rPh>
    <rPh sb="8" eb="10">
      <t>ニュウリョク</t>
    </rPh>
    <phoneticPr fontId="1"/>
  </si>
  <si>
    <t>（半角カタカナで入力，社会福祉法人は「ﾌｸ)」と省略可）</t>
    <rPh sb="1" eb="3">
      <t>ハンカク</t>
    </rPh>
    <rPh sb="8" eb="10">
      <t>ニュウリョク</t>
    </rPh>
    <rPh sb="11" eb="13">
      <t>シャカイ</t>
    </rPh>
    <rPh sb="13" eb="15">
      <t>フクシ</t>
    </rPh>
    <rPh sb="15" eb="17">
      <t>ホウジン</t>
    </rPh>
    <rPh sb="24" eb="27">
      <t>ショウリャクカ</t>
    </rPh>
    <phoneticPr fontId="1"/>
  </si>
  <si>
    <t>追給額</t>
    <rPh sb="0" eb="2">
      <t>ツイキュウ</t>
    </rPh>
    <rPh sb="2" eb="3">
      <t>ガク</t>
    </rPh>
    <phoneticPr fontId="1"/>
  </si>
  <si>
    <t>　　（セルをクリックしてリストから選択）</t>
    <rPh sb="17" eb="19">
      <t>センタク</t>
    </rPh>
    <phoneticPr fontId="1"/>
  </si>
  <si>
    <t>ーム運営費補助金について，次のとおり請求します。</t>
  </si>
  <si>
    <t>ホーム運営費補助金について，次のとおり請求します。</t>
  </si>
  <si>
    <t>５月</t>
  </si>
  <si>
    <t>社会福祉法人　旭川長社福祉会</t>
    <rPh sb="0" eb="2">
      <t>シャカイ</t>
    </rPh>
    <rPh sb="2" eb="4">
      <t>フクシ</t>
    </rPh>
    <rPh sb="4" eb="6">
      <t>ホウジン</t>
    </rPh>
    <rPh sb="7" eb="9">
      <t>アサヒカワ</t>
    </rPh>
    <rPh sb="9" eb="11">
      <t>チョウシャ</t>
    </rPh>
    <rPh sb="11" eb="13">
      <t>フクシ</t>
    </rPh>
    <rPh sb="13" eb="14">
      <t>カイ</t>
    </rPh>
    <phoneticPr fontId="1"/>
  </si>
  <si>
    <r>
      <t>ﾌｸ)ｱｻﾋｶﾜ</t>
    </r>
    <r>
      <rPr>
        <sz val="11"/>
        <color auto="1"/>
        <rFont val="ＭＳ Ｐゴシック"/>
      </rPr>
      <t>ﾁﾖｳｼﾔﾌｸｼｶｲ ﾘｼﾞﾁﾖｳ ｱｻﾋｶﾜ ｼﾞﾖｳｼﾞ</t>
    </r>
  </si>
  <si>
    <r>
      <t>軽費老人ホーム運営費補助金</t>
    </r>
    <r>
      <rPr>
        <sz val="11"/>
        <color auto="1"/>
        <rFont val="ＭＳ 明朝"/>
      </rPr>
      <t>（概算払）請求書</t>
    </r>
    <rPh sb="0" eb="2">
      <t>ケイヒ</t>
    </rPh>
    <rPh sb="2" eb="4">
      <t>ロウジン</t>
    </rPh>
    <rPh sb="7" eb="10">
      <t>ウンエイヒ</t>
    </rPh>
    <rPh sb="10" eb="13">
      <t>ホジョキン</t>
    </rPh>
    <rPh sb="14" eb="16">
      <t>ガイサン</t>
    </rPh>
    <rPh sb="16" eb="17">
      <t>バラ</t>
    </rPh>
    <rPh sb="18" eb="21">
      <t>セイキュウショ</t>
    </rPh>
    <phoneticPr fontId="1"/>
  </si>
  <si>
    <r>
      <t>で交付の</t>
    </r>
    <r>
      <rPr>
        <sz val="11"/>
        <color auto="1"/>
        <rFont val="ＭＳ 明朝"/>
      </rPr>
      <t>決定（確定）を受けた軽費老人</t>
    </r>
  </si>
  <si>
    <r>
      <t>１　補助金交付</t>
    </r>
    <r>
      <rPr>
        <sz val="11"/>
        <color auto="1"/>
        <rFont val="ＭＳ 明朝"/>
      </rPr>
      <t>決定（確定）額</t>
    </r>
    <rPh sb="2" eb="5">
      <t>ホジョキン</t>
    </rPh>
    <rPh sb="5" eb="7">
      <t>コウフ</t>
    </rPh>
    <rPh sb="7" eb="9">
      <t>ケッテイ</t>
    </rPh>
    <rPh sb="10" eb="12">
      <t>カクテイ</t>
    </rPh>
    <rPh sb="13" eb="14">
      <t>ガク</t>
    </rPh>
    <phoneticPr fontId="1"/>
  </si>
  <si>
    <r>
      <t>交付の決定</t>
    </r>
    <r>
      <rPr>
        <sz val="11"/>
        <color auto="1"/>
        <rFont val="ＭＳ 明朝"/>
      </rPr>
      <t>（確定）を受けた軽費老人ホ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</si>
</sst>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6">
    <numFmt numFmtId="176" formatCode="[DBNum3]&quot;令和&quot;#&quot;年&quot;"/>
    <numFmt numFmtId="177" formatCode="[DBNum3]&quot;平成&quot;#&quot;年&quot;"/>
    <numFmt numFmtId="178" formatCode="[DBNum3]#&quot;月&quot;"/>
    <numFmt numFmtId="179" formatCode="[DBNum3]#&quot;日付け&quot;"/>
    <numFmt numFmtId="180" formatCode="[DBNum3]#&quot;日&quot;"/>
    <numFmt numFmtId="181" formatCode="#,###&quot;円&quot;"/>
    <numFmt numFmtId="182" formatCode="[DBNum3]&quot;旭長社指令第&quot;#&quot;号&quot;"/>
    <numFmt numFmtId="183" formatCode="[DBNum3]&quot;旭長社第&quot;#&quot;号&quot;"/>
    <numFmt numFmtId="184" formatCode="[DBNum3]&quot;旭介高第&quot;#&quot;号&quot;"/>
    <numFmt numFmtId="185" formatCode="[DBNum3]&quot;旭介高指令第&quot;#&quot;号&quot;"/>
    <numFmt numFmtId="186" formatCode="[DBNum3]&quot;－&quot;#"/>
    <numFmt numFmtId="187" formatCode="[DBNum3]&quot;平成&quot;#&quot;年度　軽費老人ホーム運営費補助金変更承認申請書&quot;"/>
    <numFmt numFmtId="188" formatCode="[DBNum3]#,###&quot;円&quot;"/>
    <numFmt numFmtId="189" formatCode="#"/>
    <numFmt numFmtId="190" formatCode="[DBNum3]&quot;平成&quot;#&quot;年　３月３１日&quot;"/>
    <numFmt numFmtId="191" formatCode="&quot;令和&quot;#&quot;年&quot;"/>
  </numFmts>
  <fonts count="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20"/>
      <color rgb="FFFF0000"/>
      <name val="ＭＳ Ｐゴシック"/>
      <family val="3"/>
    </font>
    <font>
      <sz val="11"/>
      <color theme="0"/>
      <name val="ＭＳ Ｐゴシック"/>
      <family val="3"/>
    </font>
    <font>
      <b/>
      <sz val="14"/>
      <color rgb="FFFF0000"/>
      <name val="ＭＳ Ｐゴシック"/>
      <family val="3"/>
    </font>
    <font>
      <sz val="11"/>
      <color auto="1"/>
      <name val="ＭＳ 明朝"/>
      <family val="1"/>
    </font>
    <font>
      <sz val="11"/>
      <color auto="1"/>
      <name val="ＭＳ Ｐゴシック"/>
      <family val="3"/>
    </font>
    <font>
      <b/>
      <sz val="32"/>
      <color rgb="FFFF0000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 applyAlignment="1">
      <alignment vertical="center"/>
    </xf>
    <xf numFmtId="176" fontId="0" fillId="2" borderId="1" xfId="0" applyNumberFormat="1" applyFont="1" applyFill="1" applyBorder="1" applyAlignment="1" applyProtection="1">
      <alignment vertical="center" shrinkToFit="1"/>
      <protection locked="0"/>
    </xf>
    <xf numFmtId="176" fontId="0" fillId="0" borderId="1" xfId="0" applyNumberFormat="1" applyFont="1" applyFill="1" applyBorder="1" applyAlignment="1" applyProtection="1">
      <alignment vertical="center" shrinkToFit="1"/>
    </xf>
    <xf numFmtId="0" fontId="2" fillId="0" borderId="0" xfId="0" applyFont="1" applyAlignment="1">
      <alignment horizontal="left" vertical="center"/>
    </xf>
    <xf numFmtId="177" fontId="0" fillId="0" borderId="0" xfId="0" applyNumberFormat="1" applyFont="1" applyBorder="1" applyAlignment="1" applyProtection="1">
      <alignment vertical="center" shrinkToFit="1"/>
    </xf>
    <xf numFmtId="0" fontId="0" fillId="0" borderId="0" xfId="0" applyFont="1" applyAlignment="1" applyProtection="1">
      <alignment vertical="center"/>
    </xf>
    <xf numFmtId="178" fontId="0" fillId="2" borderId="1" xfId="0" applyNumberFormat="1" applyFont="1" applyFill="1" applyBorder="1" applyAlignment="1" applyProtection="1">
      <alignment vertical="center" shrinkToFit="1"/>
      <protection locked="0"/>
    </xf>
    <xf numFmtId="178" fontId="0" fillId="0" borderId="1" xfId="0" applyNumberFormat="1" applyFont="1" applyBorder="1" applyAlignment="1" applyProtection="1">
      <alignment vertical="center" shrinkToFit="1"/>
    </xf>
    <xf numFmtId="178" fontId="0" fillId="0" borderId="0" xfId="0" applyNumberFormat="1" applyFont="1" applyBorder="1" applyAlignment="1" applyProtection="1">
      <alignment vertical="center" shrinkToFit="1"/>
    </xf>
    <xf numFmtId="179" fontId="0" fillId="2" borderId="1" xfId="0" applyNumberFormat="1" applyFont="1" applyFill="1" applyBorder="1" applyAlignment="1" applyProtection="1">
      <alignment vertical="center" shrinkToFit="1"/>
      <protection locked="0"/>
    </xf>
    <xf numFmtId="180" fontId="0" fillId="2" borderId="1" xfId="0" applyNumberFormat="1" applyFont="1" applyFill="1" applyBorder="1" applyAlignment="1" applyProtection="1">
      <alignment vertical="center" shrinkToFit="1"/>
      <protection locked="0"/>
    </xf>
    <xf numFmtId="181" fontId="0" fillId="2" borderId="2" xfId="0" applyNumberFormat="1" applyFont="1" applyFill="1" applyBorder="1" applyAlignment="1" applyProtection="1">
      <alignment vertical="center" shrinkToFit="1"/>
      <protection locked="0"/>
    </xf>
    <xf numFmtId="0" fontId="0" fillId="2" borderId="3" xfId="0" applyFont="1" applyFill="1" applyBorder="1" applyAlignment="1" applyProtection="1">
      <alignment vertical="center" shrinkToFit="1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9" fontId="0" fillId="2" borderId="3" xfId="0" applyNumberFormat="1" applyFont="1" applyFill="1" applyBorder="1" applyAlignment="1" applyProtection="1">
      <alignment vertical="center"/>
      <protection locked="0"/>
    </xf>
    <xf numFmtId="0" fontId="0" fillId="2" borderId="4" xfId="0" applyFont="1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179" fontId="0" fillId="0" borderId="1" xfId="0" applyNumberFormat="1" applyFont="1" applyBorder="1" applyAlignment="1" applyProtection="1">
      <alignment vertical="center" shrinkToFit="1"/>
    </xf>
    <xf numFmtId="179" fontId="0" fillId="0" borderId="0" xfId="0" applyNumberFormat="1" applyFont="1" applyBorder="1" applyAlignment="1" applyProtection="1">
      <alignment vertical="center" shrinkToFit="1"/>
    </xf>
    <xf numFmtId="182" fontId="0" fillId="2" borderId="1" xfId="0" applyNumberFormat="1" applyFont="1" applyFill="1" applyBorder="1" applyAlignment="1" applyProtection="1">
      <alignment vertical="center" shrinkToFit="1"/>
      <protection locked="0"/>
    </xf>
    <xf numFmtId="181" fontId="0" fillId="2" borderId="6" xfId="0" applyNumberFormat="1" applyFont="1" applyFill="1" applyBorder="1" applyAlignment="1" applyProtection="1">
      <alignment vertical="center" shrinkToFit="1"/>
      <protection locked="0"/>
    </xf>
    <xf numFmtId="0" fontId="0" fillId="2" borderId="7" xfId="0" applyFont="1" applyFill="1" applyBorder="1" applyAlignment="1" applyProtection="1">
      <alignment vertical="center" shrinkToFit="1"/>
      <protection locked="0"/>
    </xf>
    <xf numFmtId="0" fontId="0" fillId="2" borderId="8" xfId="0" applyFont="1" applyFill="1" applyBorder="1" applyAlignment="1" applyProtection="1">
      <alignment vertical="center"/>
      <protection locked="0"/>
    </xf>
    <xf numFmtId="0" fontId="0" fillId="2" borderId="7" xfId="0" applyFont="1" applyFill="1" applyBorder="1" applyAlignment="1" applyProtection="1">
      <alignment vertical="center"/>
      <protection locked="0"/>
    </xf>
    <xf numFmtId="49" fontId="0" fillId="2" borderId="7" xfId="0" applyNumberFormat="1" applyFont="1" applyFill="1" applyBorder="1" applyAlignment="1" applyProtection="1">
      <alignment vertical="center"/>
      <protection locked="0"/>
    </xf>
    <xf numFmtId="0" fontId="0" fillId="2" borderId="9" xfId="0" applyFont="1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183" fontId="0" fillId="2" borderId="3" xfId="0" applyNumberFormat="1" applyFont="1" applyFill="1" applyBorder="1" applyAlignment="1" applyProtection="1">
      <alignment vertical="center" shrinkToFit="1"/>
      <protection locked="0"/>
    </xf>
    <xf numFmtId="184" fontId="0" fillId="0" borderId="0" xfId="0" applyNumberFormat="1" applyFont="1" applyBorder="1" applyAlignment="1" applyProtection="1">
      <alignment vertical="center" shrinkToFit="1"/>
    </xf>
    <xf numFmtId="185" fontId="0" fillId="0" borderId="0" xfId="0" applyNumberFormat="1" applyFont="1" applyBorder="1" applyAlignment="1">
      <alignment vertical="center" shrinkToFit="1"/>
    </xf>
    <xf numFmtId="0" fontId="0" fillId="2" borderId="11" xfId="0" applyFont="1" applyFill="1" applyBorder="1" applyAlignment="1" applyProtection="1">
      <alignment vertical="center" shrinkToFit="1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186" fontId="0" fillId="2" borderId="11" xfId="0" applyNumberFormat="1" applyFont="1" applyFill="1" applyBorder="1" applyAlignment="1" applyProtection="1">
      <alignment horizontal="left" vertical="center"/>
      <protection locked="0"/>
    </xf>
    <xf numFmtId="186" fontId="0" fillId="0" borderId="0" xfId="0" applyNumberFormat="1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vertical="center"/>
      <protection locked="0"/>
    </xf>
    <xf numFmtId="186" fontId="0" fillId="2" borderId="7" xfId="0" applyNumberForma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right" vertical="center"/>
    </xf>
    <xf numFmtId="181" fontId="0" fillId="0" borderId="0" xfId="0" applyNumberFormat="1" applyFont="1" applyAlignment="1">
      <alignment vertical="center"/>
    </xf>
    <xf numFmtId="176" fontId="0" fillId="3" borderId="1" xfId="0" applyNumberFormat="1" applyFont="1" applyFill="1" applyBorder="1" applyAlignment="1" applyProtection="1">
      <alignment vertical="center" shrinkToFit="1"/>
    </xf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87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vertical="distributed" wrapText="1"/>
    </xf>
    <xf numFmtId="0" fontId="0" fillId="0" borderId="0" xfId="0" applyNumberFormat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88" fontId="5" fillId="0" borderId="0" xfId="0" applyNumberFormat="1" applyFont="1" applyAlignment="1">
      <alignment horizontal="right" vertical="center"/>
    </xf>
    <xf numFmtId="176" fontId="5" fillId="0" borderId="12" xfId="0" applyNumberFormat="1" applyFont="1" applyFill="1" applyBorder="1" applyAlignment="1" applyProtection="1">
      <alignment vertical="center" shrinkToFit="1"/>
      <protection locked="0"/>
    </xf>
    <xf numFmtId="0" fontId="5" fillId="0" borderId="13" xfId="0" applyFont="1" applyBorder="1" applyAlignment="1">
      <alignment horizontal="right" vertical="center"/>
    </xf>
    <xf numFmtId="38" fontId="5" fillId="0" borderId="12" xfId="1" applyFont="1" applyBorder="1" applyAlignment="1">
      <alignment vertical="center" shrinkToFit="1"/>
    </xf>
    <xf numFmtId="189" fontId="5" fillId="0" borderId="0" xfId="0" applyNumberFormat="1" applyFont="1" applyAlignment="1">
      <alignment vertical="center" shrinkToFit="1"/>
    </xf>
    <xf numFmtId="190" fontId="5" fillId="0" borderId="0" xfId="0" applyNumberFormat="1" applyFont="1" applyAlignment="1">
      <alignment horizontal="right" vertical="center"/>
    </xf>
    <xf numFmtId="189" fontId="5" fillId="0" borderId="0" xfId="0" applyNumberFormat="1" applyFont="1" applyAlignment="1">
      <alignment horizontal="center" vertical="center" shrinkToFit="1"/>
    </xf>
    <xf numFmtId="190" fontId="0" fillId="0" borderId="0" xfId="0" applyNumberFormat="1" applyAlignment="1">
      <alignment horizontal="right" vertical="center"/>
    </xf>
    <xf numFmtId="176" fontId="5" fillId="0" borderId="12" xfId="0" applyNumberFormat="1" applyFont="1" applyBorder="1" applyAlignment="1">
      <alignment vertical="center"/>
    </xf>
    <xf numFmtId="0" fontId="5" fillId="0" borderId="0" xfId="0" applyNumberFormat="1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5" fillId="0" borderId="4" xfId="0" applyFont="1" applyBorder="1" applyAlignment="1">
      <alignment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7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191" fontId="5" fillId="0" borderId="12" xfId="0" applyNumberFormat="1" applyFont="1" applyBorder="1" applyAlignment="1">
      <alignment vertical="center"/>
    </xf>
    <xf numFmtId="38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 shrinkToFit="1"/>
    </xf>
  </cellXfs>
  <cellStyles count="2">
    <cellStyle name="標準" xfId="0" builtinId="0"/>
    <cellStyle name="桁区切り" xfId="1" builtinId="6"/>
  </cellStyles>
  <dxfs count="6">
    <dxf>
      <numFmt numFmtId="192" formatCode="&quot;令和元年&quot;"/>
    </dxf>
    <dxf>
      <numFmt numFmtId="192" formatCode="&quot;令和元年&quot;"/>
    </dxf>
    <dxf>
      <numFmt numFmtId="192" formatCode="&quot;令和元年&quot;"/>
    </dxf>
    <dxf>
      <numFmt numFmtId="192" formatCode="&quot;令和元年&quot;"/>
    </dxf>
    <dxf>
      <numFmt numFmtId="192" formatCode="&quot;令和元年&quot;"/>
    </dxf>
    <dxf>
      <numFmt numFmtId="192" formatCode="&quot;令和元年&quot;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theme" Target="theme/theme1.xml" /><Relationship Id="rId9" Type="http://schemas.openxmlformats.org/officeDocument/2006/relationships/sharedStrings" Target="sharedStrings.xml" /><Relationship Id="rId10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vmlDrawing" Target="../drawings/vmlDrawing3.vml" /><Relationship Id="rId3" Type="http://schemas.openxmlformats.org/officeDocument/2006/relationships/comments" Target="../comments3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vmlDrawing" Target="../drawings/vmlDrawing4.vml" /><Relationship Id="rId3" Type="http://schemas.openxmlformats.org/officeDocument/2006/relationships/comments" Target="../comments4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vmlDrawing" Target="../drawings/vmlDrawing5.vml" /><Relationship Id="rId3" Type="http://schemas.openxmlformats.org/officeDocument/2006/relationships/comments" Target="../comments5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vmlDrawing" Target="../drawings/vmlDrawing6.vml" /><Relationship Id="rId3" Type="http://schemas.openxmlformats.org/officeDocument/2006/relationships/comments" Target="../comments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T42"/>
  <sheetViews>
    <sheetView showGridLines="0" tabSelected="1" view="pageBreakPreview" zoomScaleSheetLayoutView="100" workbookViewId="0">
      <selection activeCell="C13" sqref="C13:D13"/>
    </sheetView>
  </sheetViews>
  <sheetFormatPr defaultRowHeight="16.5" customHeight="1"/>
  <cols>
    <col min="1" max="1" width="8.375" style="1" customWidth="1"/>
    <col min="2" max="2" width="4.375" style="1" customWidth="1"/>
    <col min="3" max="3" width="9.125" style="1" customWidth="1"/>
    <col min="4" max="4" width="17.25" style="1" customWidth="1"/>
    <col min="5" max="5" width="1.375" style="1" customWidth="1"/>
    <col min="6" max="6" width="11.875" style="1" customWidth="1"/>
    <col min="7" max="7" width="14.75" style="1" customWidth="1"/>
    <col min="8" max="16384" width="9" style="1" customWidth="1"/>
  </cols>
  <sheetData>
    <row r="2" spans="1:10" ht="16.5" customHeight="1">
      <c r="A2" s="1" t="s">
        <v>7</v>
      </c>
    </row>
    <row r="3" spans="1:10" ht="16.5" customHeight="1">
      <c r="A3" s="1" t="s">
        <v>11</v>
      </c>
    </row>
    <row r="4" spans="1:10" ht="16.5" customHeight="1">
      <c r="A4" s="1" t="s">
        <v>1</v>
      </c>
      <c r="B4" s="1" t="s">
        <v>10</v>
      </c>
    </row>
    <row r="5" spans="1:10" ht="16.5" customHeight="1">
      <c r="A5" s="2">
        <v>6</v>
      </c>
      <c r="B5" s="7">
        <v>4</v>
      </c>
      <c r="C5" s="10">
        <v>24</v>
      </c>
      <c r="D5" s="20">
        <v>1</v>
      </c>
      <c r="E5" s="30"/>
    </row>
    <row r="7" spans="1:10" ht="16.5" customHeight="1">
      <c r="A7" s="1" t="s">
        <v>44</v>
      </c>
      <c r="F7" s="1" t="s">
        <v>43</v>
      </c>
    </row>
    <row r="8" spans="1:10" ht="16.5" customHeight="1">
      <c r="B8" s="1" t="s">
        <v>1</v>
      </c>
      <c r="F8" s="1" t="s">
        <v>1</v>
      </c>
    </row>
    <row r="9" spans="1:10" ht="16.5" customHeight="1">
      <c r="A9" s="3">
        <f>A5</f>
        <v>6</v>
      </c>
      <c r="B9" s="7">
        <v>6</v>
      </c>
      <c r="C9" s="11"/>
      <c r="F9" s="35" t="s">
        <v>77</v>
      </c>
      <c r="G9" s="1" t="s">
        <v>74</v>
      </c>
    </row>
    <row r="11" spans="1:10" ht="16.5" customHeight="1">
      <c r="A11" s="1" t="s">
        <v>21</v>
      </c>
      <c r="H11" s="1" t="s">
        <v>55</v>
      </c>
    </row>
    <row r="12" spans="1:10" ht="16.5" customHeight="1">
      <c r="C12" s="1" t="s">
        <v>1</v>
      </c>
      <c r="I12" s="1" t="s">
        <v>64</v>
      </c>
    </row>
    <row r="13" spans="1:10" ht="16.5" customHeight="1">
      <c r="A13" s="1" t="s">
        <v>19</v>
      </c>
      <c r="C13" s="12">
        <v>61978000</v>
      </c>
      <c r="D13" s="21"/>
      <c r="F13" s="1" t="s">
        <v>30</v>
      </c>
      <c r="G13" s="38">
        <f>C13-SUM(G14:G16)</f>
        <v>15496000</v>
      </c>
      <c r="H13" s="39">
        <f>A9</f>
        <v>6</v>
      </c>
      <c r="I13" s="7"/>
      <c r="J13" s="11"/>
    </row>
    <row r="14" spans="1:10" ht="16.5" customHeight="1">
      <c r="F14" s="1" t="s">
        <v>34</v>
      </c>
      <c r="G14" s="38">
        <f>ROUNDDOWN($C$13/4,-3)</f>
        <v>15494000</v>
      </c>
      <c r="H14" s="39">
        <f>A9</f>
        <v>6</v>
      </c>
      <c r="I14" s="7">
        <v>7</v>
      </c>
      <c r="J14" s="11">
        <v>1</v>
      </c>
    </row>
    <row r="15" spans="1:10" ht="16.5" customHeight="1">
      <c r="A15" s="1" t="s">
        <v>2</v>
      </c>
      <c r="F15" s="1" t="s">
        <v>37</v>
      </c>
      <c r="G15" s="38">
        <f>ROUNDDOWN($C$13/4,-3)</f>
        <v>15494000</v>
      </c>
      <c r="H15" s="39">
        <f>A9</f>
        <v>6</v>
      </c>
      <c r="I15" s="7">
        <v>10</v>
      </c>
      <c r="J15" s="11">
        <v>1</v>
      </c>
    </row>
    <row r="16" spans="1:10" ht="16.5" customHeight="1">
      <c r="C16" s="1" t="s">
        <v>1</v>
      </c>
      <c r="F16" s="1" t="s">
        <v>18</v>
      </c>
      <c r="G16" s="38">
        <f>ROUNDDOWN($C$13/4,-3)</f>
        <v>15494000</v>
      </c>
      <c r="H16" s="3">
        <f>A9+1</f>
        <v>7</v>
      </c>
      <c r="I16" s="7">
        <v>1</v>
      </c>
      <c r="J16" s="11">
        <v>5</v>
      </c>
    </row>
    <row r="17" spans="1:20" ht="16.5" customHeight="1">
      <c r="A17" s="1" t="s">
        <v>4</v>
      </c>
      <c r="C17" s="13" t="s">
        <v>31</v>
      </c>
      <c r="D17" s="22"/>
    </row>
    <row r="18" spans="1:20" ht="16.5" customHeight="1">
      <c r="A18" s="1" t="s">
        <v>0</v>
      </c>
      <c r="C18" s="13" t="s">
        <v>78</v>
      </c>
      <c r="D18" s="22"/>
    </row>
    <row r="19" spans="1:20" ht="16.5" customHeight="1">
      <c r="A19" s="1" t="s">
        <v>12</v>
      </c>
      <c r="C19" s="13" t="s">
        <v>17</v>
      </c>
      <c r="D19" s="22"/>
    </row>
    <row r="20" spans="1:20" ht="16.5" customHeight="1">
      <c r="A20" s="1" t="s">
        <v>13</v>
      </c>
      <c r="C20" s="13" t="s">
        <v>33</v>
      </c>
      <c r="D20" s="22"/>
    </row>
    <row r="22" spans="1:20" ht="12.75" customHeight="1">
      <c r="A22" s="1" t="s">
        <v>39</v>
      </c>
    </row>
    <row r="23" spans="1:20" ht="16.5" customHeight="1">
      <c r="C23" s="1" t="s">
        <v>1</v>
      </c>
      <c r="L23" s="41">
        <f>IF(E25="本店",1,(IF(E25="本所",1,0)))</f>
        <v>1</v>
      </c>
      <c r="M23" s="41">
        <f>IF(C25="",1,0)</f>
        <v>1</v>
      </c>
    </row>
    <row r="24" spans="1:20" ht="16.5" customHeight="1">
      <c r="A24" s="1" t="s">
        <v>47</v>
      </c>
      <c r="C24" s="14" t="s">
        <v>41</v>
      </c>
      <c r="D24" s="23"/>
      <c r="E24" s="31" t="s">
        <v>8</v>
      </c>
      <c r="F24" s="22"/>
      <c r="G24" s="1" t="s">
        <v>45</v>
      </c>
    </row>
    <row r="25" spans="1:20" ht="16.5" customHeight="1">
      <c r="A25" s="1" t="s">
        <v>49</v>
      </c>
      <c r="C25" s="14"/>
      <c r="D25" s="23"/>
      <c r="E25" s="32" t="s">
        <v>5</v>
      </c>
      <c r="F25" s="24"/>
      <c r="G25" s="1" t="s">
        <v>48</v>
      </c>
      <c r="L25" s="42" t="str">
        <f>IF(L23-M23=1,"←本店又は本所を選択した場合，支店名称欄は空白にしてください",IF(L23-M23=-1,"←本店又は本所以外を選択した場合，支店名称欄を必ず入力してください",""))</f>
        <v/>
      </c>
      <c r="M25" s="42"/>
      <c r="N25" s="42"/>
      <c r="O25" s="42"/>
      <c r="P25" s="42"/>
      <c r="Q25" s="42"/>
      <c r="R25" s="42"/>
      <c r="S25" s="42"/>
      <c r="T25" s="42"/>
    </row>
    <row r="26" spans="1:20" ht="16.5" customHeight="1">
      <c r="A26" s="1" t="s">
        <v>50</v>
      </c>
      <c r="C26" s="14" t="s">
        <v>63</v>
      </c>
      <c r="D26" s="24"/>
      <c r="F26" s="1" t="s">
        <v>52</v>
      </c>
    </row>
    <row r="27" spans="1:20" ht="16.5" customHeight="1">
      <c r="A27" s="1" t="s">
        <v>51</v>
      </c>
      <c r="C27" s="15" t="s">
        <v>70</v>
      </c>
      <c r="D27" s="25"/>
      <c r="F27" s="1" t="s">
        <v>32</v>
      </c>
    </row>
    <row r="28" spans="1:20" ht="16.5" customHeight="1">
      <c r="A28" s="1" t="s">
        <v>9</v>
      </c>
      <c r="C28" s="16" t="s">
        <v>79</v>
      </c>
      <c r="D28" s="26"/>
      <c r="F28" s="1" t="s">
        <v>72</v>
      </c>
    </row>
    <row r="29" spans="1:20" ht="16.5" customHeight="1">
      <c r="C29" s="17"/>
      <c r="D29" s="27"/>
    </row>
    <row r="32" spans="1:20" ht="16.5" customHeight="1">
      <c r="A32" s="4" t="s">
        <v>46</v>
      </c>
      <c r="B32" s="4"/>
      <c r="C32" s="4"/>
      <c r="D32" s="4"/>
      <c r="E32" s="4"/>
      <c r="F32" s="4"/>
      <c r="G32" s="4"/>
      <c r="H32" s="40"/>
    </row>
    <row r="33" spans="1:12" ht="16.5" customHeight="1">
      <c r="A33" s="4"/>
      <c r="B33" s="4"/>
      <c r="C33" s="4"/>
      <c r="D33" s="4"/>
      <c r="E33" s="4"/>
      <c r="F33" s="4"/>
      <c r="G33" s="4"/>
      <c r="H33" s="40"/>
    </row>
    <row r="35" spans="1:12" ht="16.5" customHeight="1">
      <c r="D35" s="1" t="s">
        <v>65</v>
      </c>
    </row>
    <row r="36" spans="1:12" ht="16.5" customHeight="1">
      <c r="D36" s="1" t="s">
        <v>66</v>
      </c>
      <c r="F36" s="1" t="s">
        <v>67</v>
      </c>
    </row>
    <row r="37" spans="1:12" ht="16.5" customHeight="1">
      <c r="A37" s="3">
        <f>A5+1</f>
        <v>7</v>
      </c>
      <c r="B37" s="8">
        <v>3</v>
      </c>
      <c r="C37" s="18">
        <v>31</v>
      </c>
      <c r="D37" s="28">
        <v>155</v>
      </c>
      <c r="E37" s="33">
        <v>11</v>
      </c>
      <c r="F37" s="36"/>
    </row>
    <row r="38" spans="1:12" ht="16.5" customHeight="1">
      <c r="A38" s="5"/>
      <c r="B38" s="9"/>
      <c r="C38" s="19"/>
      <c r="D38" s="29" t="s">
        <v>71</v>
      </c>
      <c r="E38" s="34"/>
      <c r="F38" s="34" t="s">
        <v>68</v>
      </c>
    </row>
    <row r="39" spans="1:12" ht="16.5" customHeight="1">
      <c r="A39" s="6"/>
      <c r="B39" s="6"/>
      <c r="C39" s="6"/>
      <c r="D39" s="6"/>
      <c r="E39" s="6"/>
      <c r="F39" s="6"/>
    </row>
    <row r="40" spans="1:12" ht="16.5" customHeight="1">
      <c r="A40" s="1" t="s">
        <v>35</v>
      </c>
    </row>
    <row r="41" spans="1:12" ht="16.5" customHeight="1">
      <c r="C41" s="1" t="s">
        <v>1</v>
      </c>
    </row>
    <row r="42" spans="1:12" ht="16.5" customHeight="1">
      <c r="A42" s="1" t="s">
        <v>19</v>
      </c>
      <c r="C42" s="12">
        <v>62108000</v>
      </c>
      <c r="D42" s="21"/>
      <c r="F42" s="37" t="s">
        <v>69</v>
      </c>
      <c r="G42" s="38">
        <f>IF(C42-C13&gt;0,C42-C13,"ありません")</f>
        <v>130000</v>
      </c>
      <c r="L42" s="43" t="str">
        <f>IF(G42="ありません","補助金の精算払はありませんので，追加で提出する書類はありません。","")</f>
        <v/>
      </c>
    </row>
  </sheetData>
  <sheetProtection sheet="1" objects="1" scenarios="1" selectLockedCells="1"/>
  <mergeCells count="16">
    <mergeCell ref="C13:D13"/>
    <mergeCell ref="C17:D17"/>
    <mergeCell ref="C18:D18"/>
    <mergeCell ref="C19:D19"/>
    <mergeCell ref="C20:D20"/>
    <mergeCell ref="C24:D24"/>
    <mergeCell ref="E24:F24"/>
    <mergeCell ref="C25:D25"/>
    <mergeCell ref="E25:F25"/>
    <mergeCell ref="L25:T25"/>
    <mergeCell ref="C26:D26"/>
    <mergeCell ref="C27:D27"/>
    <mergeCell ref="E37:F37"/>
    <mergeCell ref="C42:D42"/>
    <mergeCell ref="C28:D29"/>
    <mergeCell ref="A32:H33"/>
  </mergeCells>
  <phoneticPr fontId="1"/>
  <conditionalFormatting sqref="A5">
    <cfRule type="cellIs" dxfId="5" priority="3" operator="between">
      <formula>1</formula>
      <formula>1</formula>
    </cfRule>
  </conditionalFormatting>
  <conditionalFormatting sqref="A9">
    <cfRule type="cellIs" dxfId="4" priority="2" operator="between">
      <formula>1</formula>
      <formula>1</formula>
    </cfRule>
  </conditionalFormatting>
  <conditionalFormatting sqref="H13:H15">
    <cfRule type="cellIs" dxfId="3" priority="1" operator="between">
      <formula>1</formula>
      <formula>1</formula>
    </cfRule>
  </conditionalFormatting>
  <dataValidations count="9">
    <dataValidation imeMode="on" allowBlank="1" showDropDown="0" showInputMessage="1" showErrorMessage="1" sqref="E9:E13"/>
    <dataValidation imeMode="off" allowBlank="1" showDropDown="0" showInputMessage="1" showErrorMessage="1" sqref="A5:E5 A9:C9 C42:D42 H13:J16 C13:D13 A37:D38"/>
    <dataValidation type="list" allowBlank="1" showDropDown="0" showInputMessage="1" showErrorMessage="1" sqref="F9">
      <formula1>"５月,６月"</formula1>
    </dataValidation>
    <dataValidation type="list" allowBlank="1" showDropDown="0" showInputMessage="1" showErrorMessage="1" sqref="C26:D26">
      <formula1>"普　　通,当　　座"</formula1>
    </dataValidation>
    <dataValidation imeMode="halfKatakana" allowBlank="1" showDropDown="0" showInputMessage="1" showErrorMessage="1" sqref="C28:D28"/>
    <dataValidation type="list" allowBlank="1" showDropDown="0" showInputMessage="1" showErrorMessage="1" sqref="E24:F24">
      <formula1>"銀行,信用金庫,農業協同組合,信用組合,労働金庫,中央金庫,信用農業協同組合連合会"</formula1>
    </dataValidation>
    <dataValidation type="list" allowBlank="1" showDropDown="0" showInputMessage="1" showErrorMessage="1" sqref="E25:F25">
      <formula1>"本店,支店,本所,支所,出張所"</formula1>
    </dataValidation>
    <dataValidation imeMode="hiragana" allowBlank="1" showDropDown="0" showInputMessage="1" showErrorMessage="1" sqref="C24:D25 C17:D20"/>
    <dataValidation type="textLength" imeMode="off" allowBlank="1" showDropDown="0" showInputMessage="1" showErrorMessage="1" sqref="C27:D27">
      <formula1>7</formula1>
      <formula2>7</formula2>
    </dataValidation>
  </dataValidations>
  <pageMargins left="0.78740157480314965" right="0.70866141732283472" top="0.94488188976377951" bottom="0.74803149606299213" header="0.31496062992125984" footer="0.31496062992125984"/>
  <pageSetup paperSize="9" scale="85" fitToWidth="1" fitToHeight="1" orientation="portrait" usePrinterDefaults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L37"/>
  <sheetViews>
    <sheetView view="pageBreakPreview" topLeftCell="A25" zoomScaleSheetLayoutView="100" workbookViewId="0">
      <selection activeCell="I7" sqref="I7:L7"/>
    </sheetView>
  </sheetViews>
  <sheetFormatPr defaultRowHeight="16.5" customHeight="1"/>
  <cols>
    <col min="1" max="1" width="1.375" style="44" customWidth="1"/>
    <col min="2" max="2" width="7" style="44" customWidth="1"/>
    <col min="3" max="4" width="4.5" style="44" customWidth="1"/>
    <col min="5" max="6" width="9" style="44" customWidth="1"/>
    <col min="7" max="10" width="9.5" style="44" bestFit="1" customWidth="1"/>
    <col min="11" max="11" width="9.5" style="44" customWidth="1"/>
    <col min="12" max="12" width="3.625" style="44" customWidth="1"/>
    <col min="13" max="13" width="1.625" style="44" customWidth="1"/>
    <col min="14" max="16384" width="9" style="44" customWidth="1"/>
  </cols>
  <sheetData>
    <row r="1" spans="2:12" ht="16.5" customHeight="1">
      <c r="B1" s="44" t="s">
        <v>20</v>
      </c>
    </row>
    <row r="4" spans="2:12" ht="16.5" customHeight="1">
      <c r="B4" s="45" t="s">
        <v>15</v>
      </c>
      <c r="C4" s="45"/>
      <c r="D4" s="45"/>
      <c r="E4" s="45"/>
      <c r="F4" s="45"/>
      <c r="G4" s="45"/>
      <c r="H4" s="45"/>
      <c r="I4" s="45"/>
      <c r="J4" s="45"/>
      <c r="K4" s="45"/>
      <c r="L4" s="45"/>
    </row>
    <row r="7" spans="2:12" ht="16.5" customHeight="1">
      <c r="I7" s="56" t="str">
        <f>"令和"&amp;IF(入力用!H13=1,"元",DBCS(入力用!H13))&amp;"年"&amp;DBCS(入力用!B9)&amp;"月"&amp;IF(入力用!C9="","　　",DBCS(入力用!C9))&amp;"日"</f>
        <v>令和６年６月　　日</v>
      </c>
      <c r="J7" s="58"/>
      <c r="K7" s="58"/>
      <c r="L7" s="58"/>
    </row>
    <row r="10" spans="2:12" ht="16.5" customHeight="1">
      <c r="B10" s="44" t="s">
        <v>16</v>
      </c>
    </row>
    <row r="14" spans="2:12" ht="16.5" customHeight="1">
      <c r="H14" s="55" t="str">
        <f>入力用!C17</f>
        <v>旭川市東１条２丁目３番４号</v>
      </c>
      <c r="I14" s="55"/>
      <c r="J14" s="55"/>
      <c r="K14" s="55"/>
    </row>
    <row r="15" spans="2:12" ht="16.5" customHeight="1">
      <c r="G15" s="50" t="s">
        <v>40</v>
      </c>
      <c r="H15" s="55" t="str">
        <f>入力用!C18</f>
        <v>社会福祉法人　旭川長社福祉会</v>
      </c>
      <c r="I15" s="55"/>
      <c r="J15" s="55"/>
      <c r="K15" s="55"/>
    </row>
    <row r="16" spans="2:12" ht="16.5" customHeight="1">
      <c r="H16" s="55" t="str">
        <f>入力用!C19</f>
        <v>理事長</v>
      </c>
      <c r="I16" s="57" t="str">
        <f>入力用!C20</f>
        <v>旭　川　　譲　治</v>
      </c>
      <c r="J16" s="57"/>
      <c r="K16" s="57"/>
    </row>
    <row r="20" spans="2:12" ht="16.5" customHeight="1">
      <c r="B20" s="46" t="str">
        <f>"　令和"&amp;IF(入力用!H13=1,"元",DBCS(入力用!H13))&amp;"年"&amp;DBCS(入力用!B5)&amp;"月"&amp;DBCS(入力用!C5)&amp;"日付け旭長社指令第"&amp;DBCS(入力用!D5)&amp;"号で交付の決定を受けた軽費老人ホーム運営費補助金について，概算払を受けたいので申請します。"</f>
        <v>　令和６年４月２４日付け旭長社指令第１号で交付の決定を受けた軽費老人ホーム運営費補助金について，概算払を受けたいので申請します。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</row>
    <row r="21" spans="2:12" ht="16.5" customHeight="1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2:12" ht="12.75" customHeight="1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</row>
    <row r="23" spans="2:12" ht="16.5" customHeight="1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6" spans="2:12" ht="16.5" customHeight="1">
      <c r="C26" s="44" t="s">
        <v>22</v>
      </c>
      <c r="G26" s="51" t="str">
        <f>"金　"&amp;DBCS(TEXT(入力用!C13,"＃,＃＃０"))</f>
        <v>金　６１，９７８，０００</v>
      </c>
      <c r="H26" s="50"/>
      <c r="I26" s="50"/>
      <c r="J26" s="44" t="s">
        <v>3</v>
      </c>
    </row>
    <row r="28" spans="2:12" ht="16.5" customHeight="1">
      <c r="C28" s="44" t="s">
        <v>24</v>
      </c>
    </row>
    <row r="30" spans="2:12" ht="16.5" customHeight="1">
      <c r="D30" s="48" t="s">
        <v>25</v>
      </c>
      <c r="E30" s="48"/>
      <c r="F30" s="48"/>
      <c r="G30" s="52">
        <f>入力用!A5</f>
        <v>6</v>
      </c>
      <c r="H30" s="52">
        <f>入力用!A5</f>
        <v>6</v>
      </c>
      <c r="I30" s="52">
        <f>入力用!A5</f>
        <v>6</v>
      </c>
      <c r="J30" s="59">
        <f>入力用!A5+1</f>
        <v>7</v>
      </c>
      <c r="K30" s="48" t="s">
        <v>29</v>
      </c>
    </row>
    <row r="31" spans="2:12" ht="16.5" customHeight="1">
      <c r="D31" s="49"/>
      <c r="E31" s="49"/>
      <c r="F31" s="49"/>
      <c r="G31" s="53" t="str">
        <f>入力用!F9</f>
        <v>５月</v>
      </c>
      <c r="H31" s="53" t="s">
        <v>28</v>
      </c>
      <c r="I31" s="53" t="s">
        <v>14</v>
      </c>
      <c r="J31" s="53" t="s">
        <v>27</v>
      </c>
      <c r="K31" s="49"/>
    </row>
    <row r="32" spans="2:12" ht="16.5" customHeight="1">
      <c r="D32" s="48" t="s">
        <v>26</v>
      </c>
      <c r="E32" s="48"/>
      <c r="F32" s="48"/>
      <c r="G32" s="54">
        <f>入力用!G13</f>
        <v>15496000</v>
      </c>
      <c r="H32" s="54">
        <f>入力用!G14</f>
        <v>15494000</v>
      </c>
      <c r="I32" s="54">
        <f>入力用!G15</f>
        <v>15494000</v>
      </c>
      <c r="J32" s="54">
        <f>入力用!G16</f>
        <v>15494000</v>
      </c>
      <c r="K32" s="54">
        <f>SUM(G32:J32)</f>
        <v>61978000</v>
      </c>
    </row>
    <row r="33" spans="3:11" ht="16.5" customHeight="1">
      <c r="D33" s="49"/>
      <c r="E33" s="49"/>
      <c r="F33" s="49"/>
      <c r="G33" s="53" t="s">
        <v>3</v>
      </c>
      <c r="H33" s="53" t="s">
        <v>3</v>
      </c>
      <c r="I33" s="53" t="s">
        <v>3</v>
      </c>
      <c r="J33" s="53" t="s">
        <v>3</v>
      </c>
      <c r="K33" s="53" t="s">
        <v>3</v>
      </c>
    </row>
    <row r="35" spans="3:11" ht="16.5" customHeight="1">
      <c r="C35" s="44" t="s">
        <v>38</v>
      </c>
    </row>
    <row r="37" spans="3:11" ht="16.5" customHeight="1">
      <c r="D37" s="44" t="s">
        <v>42</v>
      </c>
    </row>
  </sheetData>
  <sheetProtection sheet="1" objects="1" scenarios="1"/>
  <mergeCells count="10">
    <mergeCell ref="B4:L4"/>
    <mergeCell ref="I7:L7"/>
    <mergeCell ref="H14:K14"/>
    <mergeCell ref="H15:K15"/>
    <mergeCell ref="I16:K16"/>
    <mergeCell ref="G26:I26"/>
    <mergeCell ref="B20:L22"/>
    <mergeCell ref="D30:F31"/>
    <mergeCell ref="K30:K31"/>
    <mergeCell ref="D32:F33"/>
  </mergeCells>
  <phoneticPr fontId="1"/>
  <conditionalFormatting sqref="G30">
    <cfRule type="cellIs" dxfId="2" priority="3" operator="between">
      <formula>1</formula>
      <formula>1</formula>
    </cfRule>
  </conditionalFormatting>
  <conditionalFormatting sqref="H30">
    <cfRule type="cellIs" dxfId="1" priority="2" operator="between">
      <formula>1</formula>
      <formula>1</formula>
    </cfRule>
  </conditionalFormatting>
  <conditionalFormatting sqref="I30">
    <cfRule type="cellIs" dxfId="0" priority="1" operator="between">
      <formula>1</formula>
      <formula>1</formula>
    </cfRule>
  </conditionalFormatting>
  <pageMargins left="0.78740157480314965" right="0.70866141732283472" top="0.94488188976377951" bottom="0.74803149606299213" header="0.31496062992125984" footer="0.31496062992125984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3:Y48"/>
  <sheetViews>
    <sheetView view="pageBreakPreview" zoomScaleSheetLayoutView="100" workbookViewId="0">
      <selection activeCell="H32" sqref="H32"/>
    </sheetView>
  </sheetViews>
  <sheetFormatPr defaultRowHeight="16.5" customHeight="1"/>
  <cols>
    <col min="1" max="1" width="1.375" style="44" customWidth="1"/>
    <col min="2" max="2" width="7.625" style="44" customWidth="1"/>
    <col min="3" max="4" width="4.5" style="44" customWidth="1"/>
    <col min="5" max="5" width="9" style="44" customWidth="1"/>
    <col min="6" max="6" width="12.75" style="44" customWidth="1"/>
    <col min="7" max="7" width="5.25" style="44" customWidth="1"/>
    <col min="8" max="14" width="3" style="44" customWidth="1"/>
    <col min="15" max="15" width="4" style="44" customWidth="1"/>
    <col min="16" max="17" width="6.375" style="44" customWidth="1"/>
    <col min="18" max="18" width="3.625" style="44" customWidth="1"/>
    <col min="19" max="19" width="1.625" style="44" customWidth="1"/>
    <col min="20" max="20" width="9" style="44" customWidth="1"/>
    <col min="21" max="21" width="11.625" style="44" customWidth="1"/>
    <col min="22" max="22" width="11.625" style="44" bestFit="1" customWidth="1"/>
    <col min="23" max="25" width="11.625" style="44" customWidth="1"/>
    <col min="26" max="16384" width="9" style="44" customWidth="1"/>
  </cols>
  <sheetData>
    <row r="1" spans="2:20" ht="16.5" customHeight="1"/>
    <row r="3" spans="2:20" ht="16.5" customHeight="1">
      <c r="B3" s="44" t="s">
        <v>56</v>
      </c>
    </row>
    <row r="6" spans="2:20" ht="16.5" customHeight="1">
      <c r="B6" s="45" t="s">
        <v>53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9" spans="2:20" ht="16.5" customHeight="1">
      <c r="H9" s="56" t="str">
        <f>"令和"&amp;IF(入力用!H13=1,"元",DBCS(入力用!H13))&amp;"年"&amp;IF(入力用!I13="","　　",DBCS(入力用!I13))&amp;"月"&amp;IF(入力用!J13="","　　",DBCS(入力用!J13))&amp;"日"</f>
        <v>令和６年　　月　　日</v>
      </c>
      <c r="I9" s="56"/>
      <c r="J9" s="56"/>
      <c r="K9" s="56"/>
      <c r="L9" s="56"/>
      <c r="M9" s="56"/>
      <c r="N9" s="56"/>
      <c r="O9" s="56"/>
      <c r="P9" s="58"/>
      <c r="Q9" s="58"/>
      <c r="R9" s="58"/>
    </row>
    <row r="12" spans="2:20" ht="16.5" customHeight="1">
      <c r="B12" s="44" t="s">
        <v>16</v>
      </c>
    </row>
    <row r="16" spans="2:20" ht="16.5" customHeight="1">
      <c r="J16" s="55" t="str">
        <f>入力用!C17</f>
        <v>旭川市東１条２丁目３番４号</v>
      </c>
      <c r="K16" s="55"/>
      <c r="L16" s="55"/>
      <c r="M16" s="55"/>
      <c r="N16" s="55"/>
      <c r="O16" s="55"/>
      <c r="P16" s="55"/>
      <c r="Q16" s="55"/>
      <c r="R16" s="55"/>
      <c r="S16" s="55"/>
      <c r="T16" s="55"/>
    </row>
    <row r="17" spans="2:25" ht="16.5" customHeight="1">
      <c r="I17" s="50" t="s">
        <v>40</v>
      </c>
      <c r="J17" s="55" t="str">
        <f>入力用!C18</f>
        <v>社会福祉法人　旭川長社福祉会</v>
      </c>
      <c r="K17" s="55"/>
      <c r="L17" s="55"/>
      <c r="M17" s="55"/>
      <c r="N17" s="55"/>
      <c r="O17" s="55"/>
      <c r="P17" s="55"/>
      <c r="Q17" s="55"/>
      <c r="R17" s="55"/>
      <c r="S17" s="55"/>
      <c r="T17" s="55"/>
    </row>
    <row r="18" spans="2:25" ht="16.5" customHeight="1">
      <c r="J18" s="55" t="str">
        <f>入力用!C19</f>
        <v>理事長</v>
      </c>
      <c r="K18" s="55"/>
      <c r="L18" s="55"/>
      <c r="M18" s="57" t="str">
        <f>入力用!C20</f>
        <v>旭　川　　譲　治</v>
      </c>
      <c r="N18" s="57"/>
      <c r="O18" s="57"/>
      <c r="P18" s="57"/>
      <c r="Q18" s="57"/>
    </row>
    <row r="20" spans="2:25" ht="16.5" customHeight="1">
      <c r="J20" s="55"/>
      <c r="K20" s="55"/>
      <c r="L20" s="55"/>
      <c r="M20" s="55"/>
      <c r="N20" s="55"/>
      <c r="O20" s="55"/>
      <c r="P20" s="55"/>
      <c r="Q20" s="55"/>
      <c r="R20" s="55"/>
    </row>
    <row r="22" spans="2:25" ht="16.5" customHeight="1">
      <c r="B22" s="60" t="str">
        <f>"　令和"&amp;IF(入力用!H13=1,"元",DBCS(入力用!H13))&amp;"年"&amp;DBCS(入力用!B5)&amp;"月"&amp;DBCS(入力用!C5)&amp;"日付け旭長社指令第"&amp;DBCS(入力用!D5)&amp;"号で"</f>
        <v>　令和６年４月２４日付け旭長社指令第１号で</v>
      </c>
      <c r="C22" s="61"/>
      <c r="D22" s="61"/>
      <c r="E22" s="61"/>
      <c r="F22" s="61"/>
      <c r="G22" s="61"/>
      <c r="H22" s="61"/>
      <c r="I22" s="40" t="s">
        <v>83</v>
      </c>
      <c r="J22" s="1"/>
      <c r="K22" s="1"/>
      <c r="L22" s="1"/>
      <c r="M22" s="1"/>
      <c r="N22" s="1"/>
      <c r="O22" s="1"/>
      <c r="P22" s="1"/>
      <c r="Q22" s="1"/>
      <c r="R22" s="1"/>
    </row>
    <row r="23" spans="2:25" ht="16.5" customHeight="1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2:25" ht="16.5" customHeight="1">
      <c r="B24" s="44" t="s">
        <v>75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2:25" ht="16.5" customHeight="1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8" spans="2:25" ht="16.5" customHeight="1">
      <c r="C28" s="44" t="s">
        <v>62</v>
      </c>
      <c r="H28" s="44" t="s">
        <v>58</v>
      </c>
      <c r="I28" s="51" t="str">
        <f>DBCS(TEXT(Y33,"＃,＃＃０"))</f>
        <v>６１，９７８，０００</v>
      </c>
      <c r="J28" s="51"/>
      <c r="K28" s="51"/>
      <c r="L28" s="51"/>
      <c r="M28" s="51"/>
      <c r="N28" s="51"/>
      <c r="O28" s="51"/>
      <c r="P28" s="44" t="s">
        <v>3</v>
      </c>
    </row>
    <row r="30" spans="2:25" ht="16.5" customHeight="1">
      <c r="C30" s="44" t="s">
        <v>57</v>
      </c>
      <c r="H30" s="44" t="s">
        <v>58</v>
      </c>
      <c r="I30" s="51" t="str">
        <f>DBCS(TEXT(U35,"＃,＃＃０"))</f>
        <v>０</v>
      </c>
      <c r="J30" s="51"/>
      <c r="K30" s="51"/>
      <c r="L30" s="51"/>
      <c r="M30" s="51"/>
      <c r="N30" s="51"/>
      <c r="O30" s="51"/>
      <c r="P30" s="44" t="s">
        <v>3</v>
      </c>
    </row>
    <row r="31" spans="2:25" ht="16.5" customHeight="1">
      <c r="U31" s="79">
        <f>入力用!A5</f>
        <v>6</v>
      </c>
      <c r="V31" s="79">
        <f>入力用!A5</f>
        <v>6</v>
      </c>
      <c r="W31" s="79">
        <f>入力用!A5</f>
        <v>6</v>
      </c>
      <c r="X31" s="79">
        <f>入力用!A5+1</f>
        <v>7</v>
      </c>
      <c r="Y31" s="48" t="s">
        <v>29</v>
      </c>
    </row>
    <row r="32" spans="2:25" ht="16.5" customHeight="1">
      <c r="C32" s="44" t="s">
        <v>54</v>
      </c>
      <c r="H32" s="44" t="s">
        <v>58</v>
      </c>
      <c r="I32" s="51" t="str">
        <f>DBCS(TEXT(U33,"＃,＃＃０"))</f>
        <v>１５，４９６，０００</v>
      </c>
      <c r="J32" s="51"/>
      <c r="K32" s="51"/>
      <c r="L32" s="51"/>
      <c r="M32" s="51"/>
      <c r="N32" s="51"/>
      <c r="O32" s="51"/>
      <c r="P32" s="44" t="s">
        <v>3</v>
      </c>
      <c r="U32" s="53" t="str">
        <f>入力用!F9</f>
        <v>５月</v>
      </c>
      <c r="V32" s="53" t="s">
        <v>28</v>
      </c>
      <c r="W32" s="53" t="s">
        <v>14</v>
      </c>
      <c r="X32" s="53" t="s">
        <v>27</v>
      </c>
      <c r="Y32" s="49"/>
    </row>
    <row r="33" spans="3:25" ht="16.5" customHeight="1">
      <c r="U33" s="54">
        <f>入力用!G13</f>
        <v>15496000</v>
      </c>
      <c r="V33" s="54">
        <f>入力用!G14</f>
        <v>15494000</v>
      </c>
      <c r="W33" s="54">
        <f>入力用!G15</f>
        <v>15494000</v>
      </c>
      <c r="X33" s="54">
        <f>入力用!G16</f>
        <v>15494000</v>
      </c>
      <c r="Y33" s="54">
        <f>SUM(U33:X33)</f>
        <v>61978000</v>
      </c>
    </row>
    <row r="34" spans="3:25" ht="16.5" customHeight="1">
      <c r="C34" s="44" t="s">
        <v>59</v>
      </c>
      <c r="U34" s="53" t="s">
        <v>3</v>
      </c>
      <c r="V34" s="53" t="s">
        <v>3</v>
      </c>
      <c r="W34" s="53" t="s">
        <v>3</v>
      </c>
      <c r="X34" s="53" t="s">
        <v>3</v>
      </c>
      <c r="Y34" s="53" t="s">
        <v>3</v>
      </c>
    </row>
    <row r="35" spans="3:25" ht="16.5" customHeight="1">
      <c r="U35" s="44">
        <v>0</v>
      </c>
      <c r="V35" s="80">
        <f>U33+U35</f>
        <v>15496000</v>
      </c>
      <c r="W35" s="80">
        <f>V33+V35</f>
        <v>30990000</v>
      </c>
      <c r="X35" s="80">
        <f>W33+W35</f>
        <v>46484000</v>
      </c>
    </row>
    <row r="36" spans="3:25" ht="9" customHeight="1">
      <c r="D36" s="62"/>
      <c r="E36" s="67"/>
      <c r="F36" s="72"/>
      <c r="G36" s="62"/>
      <c r="H36" s="67"/>
      <c r="I36" s="67"/>
      <c r="J36" s="67"/>
      <c r="K36" s="67"/>
      <c r="L36" s="67"/>
      <c r="M36" s="67"/>
      <c r="N36" s="67"/>
      <c r="O36" s="72"/>
    </row>
    <row r="37" spans="3:25" ht="16.5" customHeight="1">
      <c r="D37" s="63" t="s">
        <v>6</v>
      </c>
      <c r="E37" s="68"/>
      <c r="F37" s="73"/>
      <c r="G37" s="65"/>
      <c r="H37" s="68" t="str">
        <f>入力用!C24&amp;入力用!E24</f>
        <v>旭川信用金庫</v>
      </c>
      <c r="I37" s="68"/>
      <c r="J37" s="68"/>
      <c r="K37" s="68"/>
      <c r="L37" s="68"/>
      <c r="M37" s="68"/>
      <c r="N37" s="68"/>
      <c r="O37" s="75"/>
    </row>
    <row r="38" spans="3:25" ht="16.5" customHeight="1">
      <c r="D38" s="63"/>
      <c r="E38" s="68"/>
      <c r="F38" s="73"/>
      <c r="G38" s="65"/>
      <c r="H38" s="68" t="str">
        <f>入力用!C25&amp;入力用!E25</f>
        <v>本店</v>
      </c>
      <c r="I38" s="68"/>
      <c r="J38" s="68"/>
      <c r="K38" s="68"/>
      <c r="L38" s="68"/>
      <c r="M38" s="68"/>
      <c r="N38" s="68"/>
      <c r="O38" s="75"/>
    </row>
    <row r="39" spans="3:25" ht="9" customHeight="1">
      <c r="D39" s="64"/>
      <c r="E39" s="69"/>
      <c r="F39" s="74"/>
      <c r="G39" s="64"/>
      <c r="H39" s="69"/>
      <c r="I39" s="69"/>
      <c r="J39" s="69"/>
      <c r="K39" s="69"/>
      <c r="L39" s="69"/>
      <c r="M39" s="69"/>
      <c r="N39" s="69"/>
      <c r="O39" s="74"/>
    </row>
    <row r="40" spans="3:25" ht="9" customHeight="1">
      <c r="D40" s="62"/>
      <c r="E40" s="67"/>
      <c r="F40" s="72"/>
      <c r="G40" s="62"/>
      <c r="H40" s="67"/>
      <c r="I40" s="67"/>
      <c r="J40" s="67"/>
      <c r="K40" s="67"/>
      <c r="L40" s="67"/>
      <c r="M40" s="67"/>
      <c r="N40" s="67"/>
      <c r="O40" s="72"/>
    </row>
    <row r="41" spans="3:25" ht="16.5" customHeight="1">
      <c r="D41" s="63" t="s">
        <v>60</v>
      </c>
      <c r="E41" s="68"/>
      <c r="F41" s="73"/>
      <c r="G41" s="65"/>
      <c r="H41" s="71" t="str">
        <f>入力用!C26</f>
        <v>普　　通</v>
      </c>
      <c r="I41" s="71"/>
      <c r="J41" s="71"/>
      <c r="K41" s="71"/>
      <c r="L41" s="71"/>
      <c r="M41" s="71"/>
      <c r="N41" s="71"/>
      <c r="O41" s="75"/>
    </row>
    <row r="42" spans="3:25" ht="9" customHeight="1">
      <c r="D42" s="64"/>
      <c r="E42" s="69"/>
      <c r="F42" s="74"/>
      <c r="G42" s="64"/>
      <c r="H42" s="69"/>
      <c r="I42" s="69"/>
      <c r="J42" s="69"/>
      <c r="K42" s="69"/>
      <c r="L42" s="69"/>
      <c r="M42" s="69"/>
      <c r="N42" s="69"/>
      <c r="O42" s="74"/>
    </row>
    <row r="43" spans="3:25" ht="9" customHeight="1">
      <c r="D43" s="62"/>
      <c r="E43" s="67"/>
      <c r="F43" s="72"/>
      <c r="G43" s="62"/>
      <c r="H43" s="67"/>
      <c r="I43" s="67"/>
      <c r="J43" s="67"/>
      <c r="K43" s="67"/>
      <c r="L43" s="67"/>
      <c r="M43" s="67"/>
      <c r="N43" s="67"/>
      <c r="O43" s="72"/>
    </row>
    <row r="44" spans="3:25" ht="23.25" customHeight="1">
      <c r="D44" s="63" t="s">
        <v>36</v>
      </c>
      <c r="E44" s="68"/>
      <c r="F44" s="73"/>
      <c r="G44" s="65"/>
      <c r="H44" s="77" t="str">
        <f>DBCS(LEFT(入力用!$C$27,1))</f>
        <v>０</v>
      </c>
      <c r="I44" s="77" t="str">
        <f>DBCS(RIGHT(LEFT(入力用!$C$27,2),1))</f>
        <v>０</v>
      </c>
      <c r="J44" s="77" t="str">
        <f>DBCS(RIGHT(LEFT(入力用!$C$27,3),1))</f>
        <v>９</v>
      </c>
      <c r="K44" s="77" t="str">
        <f>DBCS(RIGHT(LEFT(入力用!$C$27,4),1))</f>
        <v>８</v>
      </c>
      <c r="L44" s="77" t="str">
        <f>DBCS(RIGHT(LEFT(入力用!$C$27,5),1))</f>
        <v>７</v>
      </c>
      <c r="M44" s="77" t="str">
        <f>DBCS(RIGHT(LEFT(入力用!$C$27,6),1))</f>
        <v>６</v>
      </c>
      <c r="N44" s="77" t="str">
        <f>DBCS(RIGHT(LEFT(入力用!$C$27,7),1))</f>
        <v>５</v>
      </c>
      <c r="O44" s="75"/>
    </row>
    <row r="45" spans="3:25" ht="16.5" customHeight="1">
      <c r="D45" s="65"/>
      <c r="E45" s="70"/>
      <c r="F45" s="75"/>
      <c r="G45" s="65"/>
      <c r="H45" s="70"/>
      <c r="I45" s="70"/>
      <c r="J45" s="70"/>
      <c r="K45" s="70"/>
      <c r="L45" s="70"/>
      <c r="M45" s="70"/>
      <c r="N45" s="70"/>
      <c r="O45" s="75"/>
    </row>
    <row r="46" spans="3:25" ht="22.5" customHeight="1">
      <c r="D46" s="66" t="s">
        <v>61</v>
      </c>
      <c r="E46" s="71"/>
      <c r="F46" s="76"/>
      <c r="G46" s="65"/>
      <c r="H46" s="78" t="str">
        <f>入力用!C28</f>
        <v>ﾌｸ)ｱｻﾋｶﾜﾁﾖｳｼﾔﾌｸｼｶｲ ﾘｼﾞﾁﾖｳ ｱｻﾋｶﾜ ｼﾞﾖｳｼﾞ</v>
      </c>
      <c r="I46" s="47"/>
      <c r="J46" s="47"/>
      <c r="K46" s="47"/>
      <c r="L46" s="47"/>
      <c r="M46" s="47"/>
      <c r="N46" s="47"/>
      <c r="O46" s="75"/>
    </row>
    <row r="47" spans="3:25" ht="22.5" customHeight="1">
      <c r="D47" s="66"/>
      <c r="E47" s="71"/>
      <c r="F47" s="76"/>
      <c r="G47" s="65"/>
      <c r="H47" s="47"/>
      <c r="I47" s="47"/>
      <c r="J47" s="47"/>
      <c r="K47" s="47"/>
      <c r="L47" s="47"/>
      <c r="M47" s="47"/>
      <c r="N47" s="47"/>
      <c r="O47" s="75"/>
    </row>
    <row r="48" spans="3:25" ht="9" customHeight="1">
      <c r="D48" s="64"/>
      <c r="E48" s="69"/>
      <c r="F48" s="74"/>
      <c r="G48" s="64"/>
      <c r="H48" s="69"/>
      <c r="I48" s="69"/>
      <c r="J48" s="69"/>
      <c r="K48" s="69"/>
      <c r="L48" s="69"/>
      <c r="M48" s="69"/>
      <c r="N48" s="69"/>
      <c r="O48" s="74"/>
    </row>
  </sheetData>
  <sheetProtection sheet="1" objects="1" scenarios="1"/>
  <mergeCells count="20">
    <mergeCell ref="B6:R6"/>
    <mergeCell ref="H9:R9"/>
    <mergeCell ref="J16:R16"/>
    <mergeCell ref="J17:R17"/>
    <mergeCell ref="J18:L18"/>
    <mergeCell ref="M18:Q18"/>
    <mergeCell ref="B22:H22"/>
    <mergeCell ref="I22:R22"/>
    <mergeCell ref="I28:O28"/>
    <mergeCell ref="I30:O30"/>
    <mergeCell ref="I32:O32"/>
    <mergeCell ref="H37:N37"/>
    <mergeCell ref="H38:N38"/>
    <mergeCell ref="D41:F41"/>
    <mergeCell ref="H41:N41"/>
    <mergeCell ref="D44:F44"/>
    <mergeCell ref="Y31:Y32"/>
    <mergeCell ref="D37:F38"/>
    <mergeCell ref="D46:F47"/>
    <mergeCell ref="H46:N47"/>
  </mergeCells>
  <phoneticPr fontId="1"/>
  <pageMargins left="0.78740157480314965" right="0.70866141732283472" top="0.94488188976377951" bottom="0.74803149606299213" header="0.31496062992125984" footer="0.31496062992125984"/>
  <pageSetup paperSize="9" fitToWidth="1" fitToHeight="1" orientation="portrait" usePrinterDefaults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3:Y48"/>
  <sheetViews>
    <sheetView view="pageBreakPreview" zoomScaleSheetLayoutView="100" workbookViewId="0">
      <selection activeCell="F33" sqref="F33"/>
    </sheetView>
  </sheetViews>
  <sheetFormatPr defaultRowHeight="16.5" customHeight="1"/>
  <cols>
    <col min="1" max="1" width="1.375" style="44" customWidth="1"/>
    <col min="2" max="2" width="7.625" style="44" customWidth="1"/>
    <col min="3" max="4" width="4.5" style="44" customWidth="1"/>
    <col min="5" max="5" width="9" style="44" customWidth="1"/>
    <col min="6" max="6" width="12.75" style="44" customWidth="1"/>
    <col min="7" max="7" width="5.25" style="44" customWidth="1"/>
    <col min="8" max="14" width="3" style="44" customWidth="1"/>
    <col min="15" max="15" width="4" style="44" customWidth="1"/>
    <col min="16" max="17" width="6.375" style="44" customWidth="1"/>
    <col min="18" max="18" width="3.625" style="44" customWidth="1"/>
    <col min="19" max="19" width="1.625" style="44" customWidth="1"/>
    <col min="20" max="20" width="9" style="44" customWidth="1"/>
    <col min="21" max="21" width="11.625" style="44" customWidth="1"/>
    <col min="22" max="22" width="11.625" style="44" bestFit="1" customWidth="1"/>
    <col min="23" max="25" width="11.625" style="44" customWidth="1"/>
    <col min="26" max="16384" width="9" style="44" customWidth="1"/>
  </cols>
  <sheetData>
    <row r="1" spans="2:20" ht="16.5" customHeight="1"/>
    <row r="3" spans="2:20" ht="16.5" customHeight="1">
      <c r="B3" s="44" t="s">
        <v>56</v>
      </c>
    </row>
    <row r="6" spans="2:20" ht="16.5" customHeight="1">
      <c r="B6" s="45" t="s">
        <v>53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9" spans="2:20" ht="16.5" customHeight="1">
      <c r="H9" s="56" t="str">
        <f>"令和"&amp;IF(入力用!H13=1,"元",DBCS(入力用!H13))&amp;"年"&amp;IF(入力用!I14="","　　",DBCS(入力用!I14))&amp;"月"&amp;IF(入力用!J14="","　　",DBCS(入力用!J14))&amp;"日"</f>
        <v>令和６年７月１日</v>
      </c>
      <c r="I9" s="56"/>
      <c r="J9" s="56"/>
      <c r="K9" s="56"/>
      <c r="L9" s="56"/>
      <c r="M9" s="56"/>
      <c r="N9" s="56"/>
      <c r="O9" s="56"/>
      <c r="P9" s="58"/>
      <c r="Q9" s="58"/>
      <c r="R9" s="58"/>
    </row>
    <row r="12" spans="2:20" ht="16.5" customHeight="1">
      <c r="B12" s="44" t="s">
        <v>16</v>
      </c>
    </row>
    <row r="16" spans="2:20" ht="16.5" customHeight="1">
      <c r="J16" s="55" t="str">
        <f>入力用!C17</f>
        <v>旭川市東１条２丁目３番４号</v>
      </c>
      <c r="K16" s="55"/>
      <c r="L16" s="55"/>
      <c r="M16" s="55"/>
      <c r="N16" s="55"/>
      <c r="O16" s="55"/>
      <c r="P16" s="55"/>
      <c r="Q16" s="55"/>
      <c r="R16" s="55"/>
      <c r="S16" s="55"/>
      <c r="T16" s="55"/>
    </row>
    <row r="17" spans="2:25" ht="16.5" customHeight="1">
      <c r="I17" s="50" t="s">
        <v>40</v>
      </c>
      <c r="J17" s="55" t="str">
        <f>入力用!C18</f>
        <v>社会福祉法人　旭川長社福祉会</v>
      </c>
      <c r="K17" s="55"/>
      <c r="L17" s="55"/>
      <c r="M17" s="55"/>
      <c r="N17" s="55"/>
      <c r="O17" s="55"/>
      <c r="P17" s="55"/>
      <c r="Q17" s="55"/>
      <c r="R17" s="55"/>
      <c r="S17" s="55"/>
      <c r="T17" s="55"/>
    </row>
    <row r="18" spans="2:25" ht="16.5" customHeight="1">
      <c r="J18" s="55" t="str">
        <f>入力用!C19</f>
        <v>理事長</v>
      </c>
      <c r="K18" s="55"/>
      <c r="L18" s="55"/>
      <c r="M18" s="57" t="str">
        <f>入力用!C20</f>
        <v>旭　川　　譲　治</v>
      </c>
      <c r="N18" s="57"/>
      <c r="O18" s="57"/>
      <c r="P18" s="57"/>
      <c r="Q18" s="57"/>
    </row>
    <row r="20" spans="2:25" ht="16.5" customHeight="1">
      <c r="J20" s="55"/>
      <c r="K20" s="55"/>
      <c r="L20" s="55"/>
      <c r="M20" s="55"/>
      <c r="N20" s="55"/>
      <c r="O20" s="55"/>
      <c r="P20" s="55"/>
      <c r="Q20" s="55"/>
      <c r="R20" s="55"/>
    </row>
    <row r="22" spans="2:25" ht="16.5" customHeight="1">
      <c r="B22" s="60" t="str">
        <f>"　令和"&amp;IF(入力用!H13=1,"元",DBCS(入力用!H13))&amp;"年"&amp;DBCS(入力用!B5)&amp;"月"&amp;DBCS(入力用!C5)&amp;"日付け旭長社指令第"&amp;DBCS(入力用!D5)&amp;"号で"</f>
        <v>　令和６年４月２４日付け旭長社指令第１号で</v>
      </c>
      <c r="C22" s="61"/>
      <c r="D22" s="61"/>
      <c r="E22" s="61"/>
      <c r="F22" s="61"/>
      <c r="G22" s="61"/>
      <c r="H22" s="61"/>
      <c r="I22" s="40" t="s">
        <v>83</v>
      </c>
      <c r="J22" s="1"/>
      <c r="K22" s="1"/>
      <c r="L22" s="1"/>
      <c r="M22" s="1"/>
      <c r="N22" s="1"/>
      <c r="O22" s="1"/>
      <c r="P22" s="1"/>
      <c r="Q22" s="1"/>
      <c r="R22" s="1"/>
    </row>
    <row r="23" spans="2:25" ht="16.5" customHeight="1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2:25" ht="16.5" customHeight="1">
      <c r="B24" s="44" t="s">
        <v>75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2:25" ht="16.5" customHeight="1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8" spans="2:25" ht="16.5" customHeight="1">
      <c r="C28" s="44" t="s">
        <v>62</v>
      </c>
      <c r="H28" s="44" t="s">
        <v>58</v>
      </c>
      <c r="I28" s="51" t="str">
        <f>DBCS(TEXT(Y33,"＃,＃＃０"))</f>
        <v>６１，９７８，０００</v>
      </c>
      <c r="J28" s="51"/>
      <c r="K28" s="51"/>
      <c r="L28" s="51"/>
      <c r="M28" s="51"/>
      <c r="N28" s="51"/>
      <c r="O28" s="51"/>
      <c r="P28" s="44" t="s">
        <v>3</v>
      </c>
    </row>
    <row r="30" spans="2:25" ht="16.5" customHeight="1">
      <c r="C30" s="44" t="s">
        <v>57</v>
      </c>
      <c r="H30" s="44" t="s">
        <v>58</v>
      </c>
      <c r="I30" s="51" t="str">
        <f>DBCS(TEXT(V35,"＃,＃＃０"))</f>
        <v>１５，４９６，０００</v>
      </c>
      <c r="J30" s="51"/>
      <c r="K30" s="51"/>
      <c r="L30" s="51"/>
      <c r="M30" s="51"/>
      <c r="N30" s="51"/>
      <c r="O30" s="51"/>
      <c r="P30" s="44" t="s">
        <v>3</v>
      </c>
    </row>
    <row r="31" spans="2:25" ht="16.5" customHeight="1">
      <c r="U31" s="79">
        <f>入力用!A5</f>
        <v>6</v>
      </c>
      <c r="V31" s="79">
        <f>入力用!A5</f>
        <v>6</v>
      </c>
      <c r="W31" s="79">
        <f>入力用!A5</f>
        <v>6</v>
      </c>
      <c r="X31" s="79">
        <f>入力用!A5+1</f>
        <v>7</v>
      </c>
      <c r="Y31" s="48" t="s">
        <v>29</v>
      </c>
    </row>
    <row r="32" spans="2:25" ht="16.5" customHeight="1">
      <c r="C32" s="44" t="s">
        <v>54</v>
      </c>
      <c r="H32" s="44" t="s">
        <v>58</v>
      </c>
      <c r="I32" s="51" t="str">
        <f>DBCS(TEXT(V33,"＃,＃＃０"))</f>
        <v>１５，４９４，０００</v>
      </c>
      <c r="J32" s="51"/>
      <c r="K32" s="51"/>
      <c r="L32" s="51"/>
      <c r="M32" s="51"/>
      <c r="N32" s="51"/>
      <c r="O32" s="51"/>
      <c r="P32" s="44" t="s">
        <v>3</v>
      </c>
      <c r="U32" s="53" t="str">
        <f>入力用!F9</f>
        <v>５月</v>
      </c>
      <c r="V32" s="53" t="s">
        <v>28</v>
      </c>
      <c r="W32" s="53" t="s">
        <v>14</v>
      </c>
      <c r="X32" s="53" t="s">
        <v>27</v>
      </c>
      <c r="Y32" s="49"/>
    </row>
    <row r="33" spans="3:25" ht="16.5" customHeight="1">
      <c r="U33" s="54">
        <f>入力用!G13</f>
        <v>15496000</v>
      </c>
      <c r="V33" s="54">
        <f>入力用!G14</f>
        <v>15494000</v>
      </c>
      <c r="W33" s="54">
        <f>入力用!G15</f>
        <v>15494000</v>
      </c>
      <c r="X33" s="54">
        <f>入力用!G16</f>
        <v>15494000</v>
      </c>
      <c r="Y33" s="54">
        <f>SUM(U33:X33)</f>
        <v>61978000</v>
      </c>
    </row>
    <row r="34" spans="3:25" ht="16.5" customHeight="1">
      <c r="C34" s="44" t="s">
        <v>59</v>
      </c>
      <c r="U34" s="53" t="s">
        <v>3</v>
      </c>
      <c r="V34" s="53" t="s">
        <v>3</v>
      </c>
      <c r="W34" s="53" t="s">
        <v>3</v>
      </c>
      <c r="X34" s="53" t="s">
        <v>3</v>
      </c>
      <c r="Y34" s="53" t="s">
        <v>3</v>
      </c>
    </row>
    <row r="35" spans="3:25" ht="16.5" customHeight="1">
      <c r="U35" s="44">
        <v>0</v>
      </c>
      <c r="V35" s="80">
        <f>U33+U35</f>
        <v>15496000</v>
      </c>
      <c r="W35" s="80">
        <f>V33+V35</f>
        <v>30990000</v>
      </c>
      <c r="X35" s="80">
        <f>W33+W35</f>
        <v>46484000</v>
      </c>
    </row>
    <row r="36" spans="3:25" ht="9" customHeight="1">
      <c r="D36" s="62"/>
      <c r="E36" s="67"/>
      <c r="F36" s="72"/>
      <c r="G36" s="62"/>
      <c r="H36" s="67"/>
      <c r="I36" s="67"/>
      <c r="J36" s="67"/>
      <c r="K36" s="67"/>
      <c r="L36" s="67"/>
      <c r="M36" s="67"/>
      <c r="N36" s="67"/>
      <c r="O36" s="72"/>
    </row>
    <row r="37" spans="3:25" ht="16.5" customHeight="1">
      <c r="D37" s="63" t="s">
        <v>6</v>
      </c>
      <c r="E37" s="68"/>
      <c r="F37" s="73"/>
      <c r="G37" s="65"/>
      <c r="H37" s="68" t="str">
        <f>入力用!C24&amp;入力用!E24</f>
        <v>旭川信用金庫</v>
      </c>
      <c r="I37" s="68"/>
      <c r="J37" s="68"/>
      <c r="K37" s="68"/>
      <c r="L37" s="68"/>
      <c r="M37" s="68"/>
      <c r="N37" s="68"/>
      <c r="O37" s="75"/>
    </row>
    <row r="38" spans="3:25" ht="16.5" customHeight="1">
      <c r="D38" s="63"/>
      <c r="E38" s="68"/>
      <c r="F38" s="73"/>
      <c r="G38" s="65"/>
      <c r="H38" s="68" t="str">
        <f>入力用!C25&amp;入力用!E25</f>
        <v>本店</v>
      </c>
      <c r="I38" s="68"/>
      <c r="J38" s="68"/>
      <c r="K38" s="68"/>
      <c r="L38" s="68"/>
      <c r="M38" s="68"/>
      <c r="N38" s="68"/>
      <c r="O38" s="75"/>
    </row>
    <row r="39" spans="3:25" ht="9" customHeight="1">
      <c r="D39" s="64"/>
      <c r="E39" s="69"/>
      <c r="F39" s="74"/>
      <c r="G39" s="64"/>
      <c r="H39" s="69"/>
      <c r="I39" s="69"/>
      <c r="J39" s="69"/>
      <c r="K39" s="69"/>
      <c r="L39" s="69"/>
      <c r="M39" s="69"/>
      <c r="N39" s="69"/>
      <c r="O39" s="74"/>
    </row>
    <row r="40" spans="3:25" ht="9" customHeight="1">
      <c r="D40" s="62"/>
      <c r="E40" s="67"/>
      <c r="F40" s="72"/>
      <c r="G40" s="62"/>
      <c r="H40" s="67"/>
      <c r="I40" s="67"/>
      <c r="J40" s="67"/>
      <c r="K40" s="67"/>
      <c r="L40" s="67"/>
      <c r="M40" s="67"/>
      <c r="N40" s="67"/>
      <c r="O40" s="72"/>
    </row>
    <row r="41" spans="3:25" ht="16.5" customHeight="1">
      <c r="D41" s="63" t="s">
        <v>60</v>
      </c>
      <c r="E41" s="68"/>
      <c r="F41" s="73"/>
      <c r="G41" s="65"/>
      <c r="H41" s="71" t="str">
        <f>入力用!C26</f>
        <v>普　　通</v>
      </c>
      <c r="I41" s="71"/>
      <c r="J41" s="71"/>
      <c r="K41" s="71"/>
      <c r="L41" s="71"/>
      <c r="M41" s="71"/>
      <c r="N41" s="71"/>
      <c r="O41" s="75"/>
    </row>
    <row r="42" spans="3:25" ht="9" customHeight="1">
      <c r="D42" s="64"/>
      <c r="E42" s="69"/>
      <c r="F42" s="74"/>
      <c r="G42" s="64"/>
      <c r="H42" s="69"/>
      <c r="I42" s="69"/>
      <c r="J42" s="69"/>
      <c r="K42" s="69"/>
      <c r="L42" s="69"/>
      <c r="M42" s="69"/>
      <c r="N42" s="69"/>
      <c r="O42" s="74"/>
    </row>
    <row r="43" spans="3:25" ht="9" customHeight="1">
      <c r="D43" s="62"/>
      <c r="E43" s="67"/>
      <c r="F43" s="72"/>
      <c r="G43" s="62"/>
      <c r="H43" s="67"/>
      <c r="I43" s="67"/>
      <c r="J43" s="67"/>
      <c r="K43" s="67"/>
      <c r="L43" s="67"/>
      <c r="M43" s="67"/>
      <c r="N43" s="67"/>
      <c r="O43" s="72"/>
    </row>
    <row r="44" spans="3:25" ht="23.25" customHeight="1">
      <c r="D44" s="63" t="s">
        <v>36</v>
      </c>
      <c r="E44" s="68"/>
      <c r="F44" s="73"/>
      <c r="G44" s="65"/>
      <c r="H44" s="77" t="str">
        <f>DBCS(LEFT(入力用!$C$27,1))</f>
        <v>０</v>
      </c>
      <c r="I44" s="77" t="str">
        <f>DBCS(RIGHT(LEFT(入力用!$C$27,2),1))</f>
        <v>０</v>
      </c>
      <c r="J44" s="77" t="str">
        <f>DBCS(RIGHT(LEFT(入力用!$C$27,3),1))</f>
        <v>９</v>
      </c>
      <c r="K44" s="77" t="str">
        <f>DBCS(RIGHT(LEFT(入力用!$C$27,4),1))</f>
        <v>８</v>
      </c>
      <c r="L44" s="77" t="str">
        <f>DBCS(RIGHT(LEFT(入力用!$C$27,5),1))</f>
        <v>７</v>
      </c>
      <c r="M44" s="77" t="str">
        <f>DBCS(RIGHT(LEFT(入力用!$C$27,6),1))</f>
        <v>６</v>
      </c>
      <c r="N44" s="77" t="str">
        <f>DBCS(RIGHT(LEFT(入力用!$C$27,7),1))</f>
        <v>５</v>
      </c>
      <c r="O44" s="75"/>
    </row>
    <row r="45" spans="3:25" ht="16.5" customHeight="1">
      <c r="D45" s="65"/>
      <c r="E45" s="70"/>
      <c r="F45" s="75"/>
      <c r="G45" s="65"/>
      <c r="H45" s="70"/>
      <c r="I45" s="70"/>
      <c r="J45" s="70"/>
      <c r="K45" s="70"/>
      <c r="L45" s="70"/>
      <c r="M45" s="70"/>
      <c r="N45" s="70"/>
      <c r="O45" s="75"/>
    </row>
    <row r="46" spans="3:25" ht="22.5" customHeight="1">
      <c r="D46" s="66" t="s">
        <v>61</v>
      </c>
      <c r="E46" s="71"/>
      <c r="F46" s="76"/>
      <c r="G46" s="65"/>
      <c r="H46" s="78" t="str">
        <f>入力用!C28</f>
        <v>ﾌｸ)ｱｻﾋｶﾜﾁﾖｳｼﾔﾌｸｼｶｲ ﾘｼﾞﾁﾖｳ ｱｻﾋｶﾜ ｼﾞﾖｳｼﾞ</v>
      </c>
      <c r="I46" s="47"/>
      <c r="J46" s="47"/>
      <c r="K46" s="47"/>
      <c r="L46" s="47"/>
      <c r="M46" s="47"/>
      <c r="N46" s="47"/>
      <c r="O46" s="75"/>
    </row>
    <row r="47" spans="3:25" ht="22.5" customHeight="1">
      <c r="D47" s="66"/>
      <c r="E47" s="71"/>
      <c r="F47" s="76"/>
      <c r="G47" s="65"/>
      <c r="H47" s="47"/>
      <c r="I47" s="47"/>
      <c r="J47" s="47"/>
      <c r="K47" s="47"/>
      <c r="L47" s="47"/>
      <c r="M47" s="47"/>
      <c r="N47" s="47"/>
      <c r="O47" s="75"/>
    </row>
    <row r="48" spans="3:25" ht="9" customHeight="1">
      <c r="D48" s="64"/>
      <c r="E48" s="69"/>
      <c r="F48" s="74"/>
      <c r="G48" s="64"/>
      <c r="H48" s="69"/>
      <c r="I48" s="69"/>
      <c r="J48" s="69"/>
      <c r="K48" s="69"/>
      <c r="L48" s="69"/>
      <c r="M48" s="69"/>
      <c r="N48" s="69"/>
      <c r="O48" s="74"/>
    </row>
  </sheetData>
  <sheetProtection sheet="1" objects="1" scenarios="1"/>
  <mergeCells count="20">
    <mergeCell ref="B6:R6"/>
    <mergeCell ref="H9:R9"/>
    <mergeCell ref="J16:R16"/>
    <mergeCell ref="J17:R17"/>
    <mergeCell ref="J18:L18"/>
    <mergeCell ref="M18:Q18"/>
    <mergeCell ref="B22:H22"/>
    <mergeCell ref="I22:R22"/>
    <mergeCell ref="I28:O28"/>
    <mergeCell ref="I30:O30"/>
    <mergeCell ref="I32:O32"/>
    <mergeCell ref="H37:N37"/>
    <mergeCell ref="H38:N38"/>
    <mergeCell ref="D41:F41"/>
    <mergeCell ref="H41:N41"/>
    <mergeCell ref="D44:F44"/>
    <mergeCell ref="Y31:Y32"/>
    <mergeCell ref="D37:F38"/>
    <mergeCell ref="D46:F47"/>
    <mergeCell ref="H46:N47"/>
  </mergeCells>
  <phoneticPr fontId="1"/>
  <pageMargins left="0.78740157480314965" right="0.70866141732283472" top="0.94488188976377951" bottom="0.74803149606299213" header="0.31496062992125984" footer="0.31496062992125984"/>
  <pageSetup paperSize="9" fitToWidth="1" fitToHeight="1" orientation="portrait" usePrinterDefaults="1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3:Y48"/>
  <sheetViews>
    <sheetView view="pageBreakPreview" zoomScaleSheetLayoutView="100" workbookViewId="0">
      <selection activeCell="B3" sqref="B3"/>
    </sheetView>
  </sheetViews>
  <sheetFormatPr defaultRowHeight="16.5" customHeight="1"/>
  <cols>
    <col min="1" max="1" width="1.375" style="44" customWidth="1"/>
    <col min="2" max="2" width="7.625" style="44" customWidth="1"/>
    <col min="3" max="4" width="4.5" style="44" customWidth="1"/>
    <col min="5" max="5" width="9" style="44" customWidth="1"/>
    <col min="6" max="6" width="12.75" style="44" customWidth="1"/>
    <col min="7" max="7" width="5.25" style="44" customWidth="1"/>
    <col min="8" max="14" width="3" style="44" customWidth="1"/>
    <col min="15" max="15" width="4" style="44" customWidth="1"/>
    <col min="16" max="17" width="6.375" style="44" customWidth="1"/>
    <col min="18" max="18" width="3.625" style="44" customWidth="1"/>
    <col min="19" max="19" width="1.625" style="44" customWidth="1"/>
    <col min="20" max="20" width="9" style="44" customWidth="1"/>
    <col min="21" max="21" width="11.625" style="44" customWidth="1"/>
    <col min="22" max="22" width="11.625" style="44" bestFit="1" customWidth="1"/>
    <col min="23" max="25" width="11.625" style="44" customWidth="1"/>
    <col min="26" max="16384" width="9" style="44" customWidth="1"/>
  </cols>
  <sheetData>
    <row r="1" spans="2:20" ht="16.5" customHeight="1"/>
    <row r="3" spans="2:20" ht="16.5" customHeight="1">
      <c r="B3" s="44" t="s">
        <v>56</v>
      </c>
    </row>
    <row r="6" spans="2:20" ht="16.5" customHeight="1">
      <c r="B6" s="45" t="s">
        <v>53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9" spans="2:20" ht="16.5" customHeight="1">
      <c r="H9" s="56" t="str">
        <f>"令和"&amp;IF(入力用!H13=1,"元",DBCS(入力用!H13))&amp;"年"&amp;IF(入力用!I15="","　　",DBCS(入力用!I15))&amp;"月"&amp;IF(入力用!J15="","　　",DBCS(入力用!J15))&amp;"日"</f>
        <v>令和６年１０月１日</v>
      </c>
      <c r="I9" s="56"/>
      <c r="J9" s="56"/>
      <c r="K9" s="56"/>
      <c r="L9" s="56"/>
      <c r="M9" s="56"/>
      <c r="N9" s="56"/>
      <c r="O9" s="56"/>
      <c r="P9" s="58"/>
      <c r="Q9" s="58"/>
      <c r="R9" s="58"/>
    </row>
    <row r="12" spans="2:20" ht="16.5" customHeight="1">
      <c r="B12" s="44" t="s">
        <v>16</v>
      </c>
    </row>
    <row r="16" spans="2:20" ht="16.5" customHeight="1">
      <c r="J16" s="55" t="str">
        <f>入力用!C17</f>
        <v>旭川市東１条２丁目３番４号</v>
      </c>
      <c r="K16" s="55"/>
      <c r="L16" s="55"/>
      <c r="M16" s="55"/>
      <c r="N16" s="55"/>
      <c r="O16" s="55"/>
      <c r="P16" s="55"/>
      <c r="Q16" s="55"/>
      <c r="R16" s="55"/>
      <c r="S16" s="55"/>
      <c r="T16" s="55"/>
    </row>
    <row r="17" spans="2:25" ht="16.5" customHeight="1">
      <c r="I17" s="50" t="s">
        <v>40</v>
      </c>
      <c r="J17" s="55" t="str">
        <f>入力用!C18</f>
        <v>社会福祉法人　旭川長社福祉会</v>
      </c>
      <c r="K17" s="55"/>
      <c r="L17" s="55"/>
      <c r="M17" s="55"/>
      <c r="N17" s="55"/>
      <c r="O17" s="55"/>
      <c r="P17" s="55"/>
      <c r="Q17" s="55"/>
      <c r="R17" s="55"/>
      <c r="S17" s="55"/>
      <c r="T17" s="55"/>
    </row>
    <row r="18" spans="2:25" ht="16.5" customHeight="1">
      <c r="J18" s="55" t="str">
        <f>入力用!C19</f>
        <v>理事長</v>
      </c>
      <c r="K18" s="55"/>
      <c r="L18" s="55"/>
      <c r="M18" s="57" t="str">
        <f>入力用!C20</f>
        <v>旭　川　　譲　治</v>
      </c>
      <c r="N18" s="57"/>
      <c r="O18" s="57"/>
      <c r="P18" s="57"/>
      <c r="Q18" s="57"/>
    </row>
    <row r="20" spans="2:25" ht="16.5" customHeight="1">
      <c r="J20" s="55"/>
      <c r="K20" s="55"/>
      <c r="L20" s="55"/>
      <c r="M20" s="55"/>
      <c r="N20" s="55"/>
      <c r="O20" s="55"/>
      <c r="P20" s="55"/>
      <c r="Q20" s="55"/>
      <c r="R20" s="55"/>
    </row>
    <row r="22" spans="2:25" ht="16.5" customHeight="1">
      <c r="B22" s="60" t="str">
        <f>"　令和"&amp;IF(入力用!H13=1,"元",DBCS(入力用!H13))&amp;"年"&amp;DBCS(入力用!B5)&amp;"月"&amp;DBCS(入力用!C5)&amp;"日付け旭長社指令第"&amp;DBCS(入力用!D5)&amp;"号で"</f>
        <v>　令和６年４月２４日付け旭長社指令第１号で</v>
      </c>
      <c r="C22" s="61"/>
      <c r="D22" s="61"/>
      <c r="E22" s="61"/>
      <c r="F22" s="61"/>
      <c r="G22" s="61"/>
      <c r="H22" s="61"/>
      <c r="I22" s="40" t="s">
        <v>83</v>
      </c>
      <c r="J22" s="1"/>
      <c r="K22" s="1"/>
      <c r="L22" s="1"/>
      <c r="M22" s="1"/>
      <c r="N22" s="1"/>
      <c r="O22" s="1"/>
      <c r="P22" s="1"/>
      <c r="Q22" s="1"/>
      <c r="R22" s="1"/>
    </row>
    <row r="23" spans="2:25" ht="16.5" customHeight="1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2:25" ht="16.5" customHeight="1">
      <c r="B24" s="44" t="s">
        <v>75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2:25" ht="16.5" customHeight="1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8" spans="2:25" ht="16.5" customHeight="1">
      <c r="C28" s="44" t="s">
        <v>62</v>
      </c>
      <c r="H28" s="44" t="s">
        <v>58</v>
      </c>
      <c r="I28" s="51" t="str">
        <f>DBCS(TEXT(Y33,"＃,＃＃０"))</f>
        <v>６１，９７８，０００</v>
      </c>
      <c r="J28" s="51"/>
      <c r="K28" s="51"/>
      <c r="L28" s="51"/>
      <c r="M28" s="51"/>
      <c r="N28" s="51"/>
      <c r="O28" s="51"/>
      <c r="P28" s="44" t="s">
        <v>3</v>
      </c>
    </row>
    <row r="30" spans="2:25" ht="16.5" customHeight="1">
      <c r="C30" s="44" t="s">
        <v>57</v>
      </c>
      <c r="H30" s="44" t="s">
        <v>58</v>
      </c>
      <c r="I30" s="51" t="str">
        <f>DBCS(TEXT(W35,"＃,＃＃０"))</f>
        <v>３０，９９０，０００</v>
      </c>
      <c r="J30" s="51"/>
      <c r="K30" s="51"/>
      <c r="L30" s="51"/>
      <c r="M30" s="51"/>
      <c r="N30" s="51"/>
      <c r="O30" s="51"/>
      <c r="P30" s="44" t="s">
        <v>3</v>
      </c>
    </row>
    <row r="31" spans="2:25" ht="16.5" customHeight="1">
      <c r="U31" s="79">
        <f>入力用!A5</f>
        <v>6</v>
      </c>
      <c r="V31" s="79">
        <f>入力用!A5</f>
        <v>6</v>
      </c>
      <c r="W31" s="79">
        <f>入力用!A5</f>
        <v>6</v>
      </c>
      <c r="X31" s="79">
        <f>入力用!A5+1</f>
        <v>7</v>
      </c>
      <c r="Y31" s="48" t="s">
        <v>29</v>
      </c>
    </row>
    <row r="32" spans="2:25" ht="16.5" customHeight="1">
      <c r="C32" s="44" t="s">
        <v>54</v>
      </c>
      <c r="H32" s="44" t="s">
        <v>58</v>
      </c>
      <c r="I32" s="51" t="str">
        <f>DBCS(TEXT(W33,"＃,＃＃０"))</f>
        <v>１５，４９４，０００</v>
      </c>
      <c r="J32" s="51"/>
      <c r="K32" s="51"/>
      <c r="L32" s="51"/>
      <c r="M32" s="51"/>
      <c r="N32" s="51"/>
      <c r="O32" s="51"/>
      <c r="P32" s="44" t="s">
        <v>3</v>
      </c>
      <c r="U32" s="53" t="str">
        <f>入力用!F9</f>
        <v>５月</v>
      </c>
      <c r="V32" s="53" t="s">
        <v>28</v>
      </c>
      <c r="W32" s="53" t="s">
        <v>14</v>
      </c>
      <c r="X32" s="53" t="s">
        <v>27</v>
      </c>
      <c r="Y32" s="49"/>
    </row>
    <row r="33" spans="3:25" ht="16.5" customHeight="1">
      <c r="U33" s="54">
        <f>入力用!G13</f>
        <v>15496000</v>
      </c>
      <c r="V33" s="54">
        <f>入力用!G14</f>
        <v>15494000</v>
      </c>
      <c r="W33" s="54">
        <f>入力用!G15</f>
        <v>15494000</v>
      </c>
      <c r="X33" s="54">
        <f>入力用!G16</f>
        <v>15494000</v>
      </c>
      <c r="Y33" s="54">
        <f>SUM(U33:X33)</f>
        <v>61978000</v>
      </c>
    </row>
    <row r="34" spans="3:25" ht="16.5" customHeight="1">
      <c r="C34" s="44" t="s">
        <v>59</v>
      </c>
      <c r="U34" s="53" t="s">
        <v>3</v>
      </c>
      <c r="V34" s="53" t="s">
        <v>3</v>
      </c>
      <c r="W34" s="53" t="s">
        <v>3</v>
      </c>
      <c r="X34" s="53" t="s">
        <v>3</v>
      </c>
      <c r="Y34" s="53" t="s">
        <v>3</v>
      </c>
    </row>
    <row r="35" spans="3:25" ht="16.5" customHeight="1">
      <c r="U35" s="44">
        <v>0</v>
      </c>
      <c r="V35" s="80">
        <f>U33+U35</f>
        <v>15496000</v>
      </c>
      <c r="W35" s="80">
        <f>V33+V35</f>
        <v>30990000</v>
      </c>
      <c r="X35" s="80">
        <f>W33+W35</f>
        <v>46484000</v>
      </c>
    </row>
    <row r="36" spans="3:25" ht="9" customHeight="1">
      <c r="D36" s="62"/>
      <c r="E36" s="67"/>
      <c r="F36" s="72"/>
      <c r="G36" s="62"/>
      <c r="H36" s="67"/>
      <c r="I36" s="67"/>
      <c r="J36" s="67"/>
      <c r="K36" s="67"/>
      <c r="L36" s="67"/>
      <c r="M36" s="67"/>
      <c r="N36" s="67"/>
      <c r="O36" s="72"/>
    </row>
    <row r="37" spans="3:25" ht="16.5" customHeight="1">
      <c r="D37" s="63" t="s">
        <v>6</v>
      </c>
      <c r="E37" s="68"/>
      <c r="F37" s="73"/>
      <c r="G37" s="65"/>
      <c r="H37" s="68" t="str">
        <f>入力用!C24&amp;入力用!E24</f>
        <v>旭川信用金庫</v>
      </c>
      <c r="I37" s="68"/>
      <c r="J37" s="68"/>
      <c r="K37" s="68"/>
      <c r="L37" s="68"/>
      <c r="M37" s="68"/>
      <c r="N37" s="68"/>
      <c r="O37" s="75"/>
    </row>
    <row r="38" spans="3:25" ht="16.5" customHeight="1">
      <c r="D38" s="63"/>
      <c r="E38" s="68"/>
      <c r="F38" s="73"/>
      <c r="G38" s="65"/>
      <c r="H38" s="68" t="str">
        <f>入力用!C25&amp;入力用!E25</f>
        <v>本店</v>
      </c>
      <c r="I38" s="68"/>
      <c r="J38" s="68"/>
      <c r="K38" s="68"/>
      <c r="L38" s="68"/>
      <c r="M38" s="68"/>
      <c r="N38" s="68"/>
      <c r="O38" s="75"/>
    </row>
    <row r="39" spans="3:25" ht="9" customHeight="1">
      <c r="D39" s="64"/>
      <c r="E39" s="69"/>
      <c r="F39" s="74"/>
      <c r="G39" s="64"/>
      <c r="H39" s="69"/>
      <c r="I39" s="69"/>
      <c r="J39" s="69"/>
      <c r="K39" s="69"/>
      <c r="L39" s="69"/>
      <c r="M39" s="69"/>
      <c r="N39" s="69"/>
      <c r="O39" s="74"/>
    </row>
    <row r="40" spans="3:25" ht="9" customHeight="1">
      <c r="D40" s="62"/>
      <c r="E40" s="67"/>
      <c r="F40" s="72"/>
      <c r="G40" s="62"/>
      <c r="H40" s="67"/>
      <c r="I40" s="67"/>
      <c r="J40" s="67"/>
      <c r="K40" s="67"/>
      <c r="L40" s="67"/>
      <c r="M40" s="67"/>
      <c r="N40" s="67"/>
      <c r="O40" s="72"/>
    </row>
    <row r="41" spans="3:25" ht="16.5" customHeight="1">
      <c r="D41" s="63" t="s">
        <v>60</v>
      </c>
      <c r="E41" s="68"/>
      <c r="F41" s="73"/>
      <c r="G41" s="65"/>
      <c r="H41" s="71" t="str">
        <f>入力用!C26</f>
        <v>普　　通</v>
      </c>
      <c r="I41" s="71"/>
      <c r="J41" s="71"/>
      <c r="K41" s="71"/>
      <c r="L41" s="71"/>
      <c r="M41" s="71"/>
      <c r="N41" s="71"/>
      <c r="O41" s="75"/>
    </row>
    <row r="42" spans="3:25" ht="9" customHeight="1">
      <c r="D42" s="64"/>
      <c r="E42" s="69"/>
      <c r="F42" s="74"/>
      <c r="G42" s="64"/>
      <c r="H42" s="69"/>
      <c r="I42" s="69"/>
      <c r="J42" s="69"/>
      <c r="K42" s="69"/>
      <c r="L42" s="69"/>
      <c r="M42" s="69"/>
      <c r="N42" s="69"/>
      <c r="O42" s="74"/>
    </row>
    <row r="43" spans="3:25" ht="9" customHeight="1">
      <c r="D43" s="62"/>
      <c r="E43" s="67"/>
      <c r="F43" s="72"/>
      <c r="G43" s="62"/>
      <c r="H43" s="67"/>
      <c r="I43" s="67"/>
      <c r="J43" s="67"/>
      <c r="K43" s="67"/>
      <c r="L43" s="67"/>
      <c r="M43" s="67"/>
      <c r="N43" s="67"/>
      <c r="O43" s="72"/>
    </row>
    <row r="44" spans="3:25" ht="23.25" customHeight="1">
      <c r="D44" s="63" t="s">
        <v>36</v>
      </c>
      <c r="E44" s="68"/>
      <c r="F44" s="73"/>
      <c r="G44" s="65"/>
      <c r="H44" s="77" t="str">
        <f>DBCS(LEFT(入力用!$C$27,1))</f>
        <v>０</v>
      </c>
      <c r="I44" s="77" t="str">
        <f>DBCS(RIGHT(LEFT(入力用!$C$27,2),1))</f>
        <v>０</v>
      </c>
      <c r="J44" s="77" t="str">
        <f>DBCS(RIGHT(LEFT(入力用!$C$27,3),1))</f>
        <v>９</v>
      </c>
      <c r="K44" s="77" t="str">
        <f>DBCS(RIGHT(LEFT(入力用!$C$27,4),1))</f>
        <v>８</v>
      </c>
      <c r="L44" s="77" t="str">
        <f>DBCS(RIGHT(LEFT(入力用!$C$27,5),1))</f>
        <v>７</v>
      </c>
      <c r="M44" s="77" t="str">
        <f>DBCS(RIGHT(LEFT(入力用!$C$27,6),1))</f>
        <v>６</v>
      </c>
      <c r="N44" s="77" t="str">
        <f>DBCS(RIGHT(LEFT(入力用!$C$27,7),1))</f>
        <v>５</v>
      </c>
      <c r="O44" s="75"/>
    </row>
    <row r="45" spans="3:25" ht="16.5" customHeight="1">
      <c r="D45" s="65"/>
      <c r="E45" s="70"/>
      <c r="F45" s="75"/>
      <c r="G45" s="65"/>
      <c r="H45" s="70"/>
      <c r="I45" s="70"/>
      <c r="J45" s="70"/>
      <c r="K45" s="70"/>
      <c r="L45" s="70"/>
      <c r="M45" s="70"/>
      <c r="N45" s="70"/>
      <c r="O45" s="75"/>
    </row>
    <row r="46" spans="3:25" ht="22.5" customHeight="1">
      <c r="D46" s="66" t="s">
        <v>61</v>
      </c>
      <c r="E46" s="71"/>
      <c r="F46" s="76"/>
      <c r="G46" s="65"/>
      <c r="H46" s="78" t="str">
        <f>入力用!C28</f>
        <v>ﾌｸ)ｱｻﾋｶﾜﾁﾖｳｼﾔﾌｸｼｶｲ ﾘｼﾞﾁﾖｳ ｱｻﾋｶﾜ ｼﾞﾖｳｼﾞ</v>
      </c>
      <c r="I46" s="47"/>
      <c r="J46" s="47"/>
      <c r="K46" s="47"/>
      <c r="L46" s="47"/>
      <c r="M46" s="47"/>
      <c r="N46" s="47"/>
      <c r="O46" s="75"/>
    </row>
    <row r="47" spans="3:25" ht="22.5" customHeight="1">
      <c r="D47" s="66"/>
      <c r="E47" s="71"/>
      <c r="F47" s="76"/>
      <c r="G47" s="65"/>
      <c r="H47" s="47"/>
      <c r="I47" s="47"/>
      <c r="J47" s="47"/>
      <c r="K47" s="47"/>
      <c r="L47" s="47"/>
      <c r="M47" s="47"/>
      <c r="N47" s="47"/>
      <c r="O47" s="75"/>
    </row>
    <row r="48" spans="3:25" ht="9" customHeight="1">
      <c r="D48" s="64"/>
      <c r="E48" s="69"/>
      <c r="F48" s="74"/>
      <c r="G48" s="64"/>
      <c r="H48" s="69"/>
      <c r="I48" s="69"/>
      <c r="J48" s="69"/>
      <c r="K48" s="69"/>
      <c r="L48" s="69"/>
      <c r="M48" s="69"/>
      <c r="N48" s="69"/>
      <c r="O48" s="74"/>
    </row>
  </sheetData>
  <sheetProtection sheet="1" objects="1" scenarios="1"/>
  <mergeCells count="20">
    <mergeCell ref="B6:R6"/>
    <mergeCell ref="H9:R9"/>
    <mergeCell ref="J16:R16"/>
    <mergeCell ref="J17:R17"/>
    <mergeCell ref="J18:L18"/>
    <mergeCell ref="M18:Q18"/>
    <mergeCell ref="B22:H22"/>
    <mergeCell ref="I22:R22"/>
    <mergeCell ref="I28:O28"/>
    <mergeCell ref="I30:O30"/>
    <mergeCell ref="I32:O32"/>
    <mergeCell ref="H37:N37"/>
    <mergeCell ref="H38:N38"/>
    <mergeCell ref="D41:F41"/>
    <mergeCell ref="H41:N41"/>
    <mergeCell ref="D44:F44"/>
    <mergeCell ref="Y31:Y32"/>
    <mergeCell ref="D37:F38"/>
    <mergeCell ref="D46:F47"/>
    <mergeCell ref="H46:N47"/>
  </mergeCells>
  <phoneticPr fontId="1"/>
  <pageMargins left="0.78740157480314965" right="0.70866141732283472" top="0.94488188976377951" bottom="0.74803149606299213" header="0.31496062992125984" footer="0.31496062992125984"/>
  <pageSetup paperSize="9" fitToWidth="1" fitToHeight="1" orientation="portrait" usePrinterDefaults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3:Y48"/>
  <sheetViews>
    <sheetView view="pageBreakPreview" zoomScaleSheetLayoutView="100" workbookViewId="0">
      <selection activeCell="E30" sqref="E30"/>
    </sheetView>
  </sheetViews>
  <sheetFormatPr defaultRowHeight="16.5" customHeight="1"/>
  <cols>
    <col min="1" max="1" width="1.375" style="44" customWidth="1"/>
    <col min="2" max="2" width="7.625" style="44" customWidth="1"/>
    <col min="3" max="4" width="4.5" style="44" customWidth="1"/>
    <col min="5" max="5" width="9" style="44" customWidth="1"/>
    <col min="6" max="6" width="12.75" style="44" customWidth="1"/>
    <col min="7" max="7" width="5.25" style="44" customWidth="1"/>
    <col min="8" max="14" width="3" style="44" customWidth="1"/>
    <col min="15" max="15" width="4" style="44" customWidth="1"/>
    <col min="16" max="17" width="6.375" style="44" customWidth="1"/>
    <col min="18" max="18" width="3.625" style="44" customWidth="1"/>
    <col min="19" max="19" width="1.625" style="44" customWidth="1"/>
    <col min="20" max="20" width="9" style="44" customWidth="1"/>
    <col min="21" max="21" width="11.625" style="44" customWidth="1"/>
    <col min="22" max="22" width="11.625" style="44" bestFit="1" customWidth="1"/>
    <col min="23" max="25" width="11.625" style="44" customWidth="1"/>
    <col min="26" max="16384" width="9" style="44" customWidth="1"/>
  </cols>
  <sheetData>
    <row r="1" spans="2:20" ht="16.5" customHeight="1"/>
    <row r="3" spans="2:20" ht="16.5" customHeight="1">
      <c r="B3" s="44" t="s">
        <v>56</v>
      </c>
    </row>
    <row r="6" spans="2:20" ht="16.5" customHeight="1">
      <c r="B6" s="45" t="s">
        <v>53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9" spans="2:20" ht="16.5" customHeight="1">
      <c r="H9" s="56" t="str">
        <f>"令和"&amp;DBCS(入力用!H16)&amp;"年"&amp;IF(入力用!I16="","　　",DBCS(入力用!I16))&amp;"月"&amp;IF(入力用!J16="","　　",DBCS(入力用!J16))&amp;"日"</f>
        <v>令和７年１月５日</v>
      </c>
      <c r="I9" s="56"/>
      <c r="J9" s="56"/>
      <c r="K9" s="56"/>
      <c r="L9" s="56"/>
      <c r="M9" s="56"/>
      <c r="N9" s="56"/>
      <c r="O9" s="56"/>
      <c r="P9" s="58"/>
      <c r="Q9" s="58"/>
      <c r="R9" s="58"/>
    </row>
    <row r="12" spans="2:20" ht="16.5" customHeight="1">
      <c r="B12" s="44" t="s">
        <v>16</v>
      </c>
    </row>
    <row r="16" spans="2:20" ht="16.5" customHeight="1">
      <c r="J16" s="55" t="str">
        <f>入力用!C17</f>
        <v>旭川市東１条２丁目３番４号</v>
      </c>
      <c r="K16" s="55"/>
      <c r="L16" s="55"/>
      <c r="M16" s="55"/>
      <c r="N16" s="55"/>
      <c r="O16" s="55"/>
      <c r="P16" s="55"/>
      <c r="Q16" s="55"/>
      <c r="R16" s="55"/>
      <c r="S16" s="55"/>
      <c r="T16" s="55"/>
    </row>
    <row r="17" spans="2:25" ht="16.5" customHeight="1">
      <c r="I17" s="50" t="s">
        <v>40</v>
      </c>
      <c r="J17" s="55" t="str">
        <f>入力用!C18</f>
        <v>社会福祉法人　旭川長社福祉会</v>
      </c>
      <c r="K17" s="55"/>
      <c r="L17" s="55"/>
      <c r="M17" s="55"/>
      <c r="N17" s="55"/>
      <c r="O17" s="55"/>
      <c r="P17" s="55"/>
      <c r="Q17" s="55"/>
      <c r="R17" s="55"/>
      <c r="S17" s="55"/>
      <c r="T17" s="55"/>
    </row>
    <row r="18" spans="2:25" ht="16.5" customHeight="1">
      <c r="J18" s="55" t="str">
        <f>入力用!C19</f>
        <v>理事長</v>
      </c>
      <c r="K18" s="55"/>
      <c r="L18" s="55"/>
      <c r="M18" s="57" t="str">
        <f>入力用!C20</f>
        <v>旭　川　　譲　治</v>
      </c>
      <c r="N18" s="57"/>
      <c r="O18" s="57"/>
      <c r="P18" s="57"/>
      <c r="Q18" s="57"/>
    </row>
    <row r="20" spans="2:25" ht="16.5" customHeight="1">
      <c r="J20" s="55"/>
      <c r="K20" s="55"/>
      <c r="L20" s="55"/>
      <c r="M20" s="55"/>
      <c r="N20" s="55"/>
      <c r="O20" s="55"/>
      <c r="P20" s="55"/>
      <c r="Q20" s="55"/>
      <c r="R20" s="55"/>
    </row>
    <row r="22" spans="2:25" ht="16.5" customHeight="1">
      <c r="B22" s="60" t="str">
        <f>"　令和"&amp;IF(入力用!H13=1,"元",DBCS(入力用!H13))&amp;"年"&amp;DBCS(入力用!B5)&amp;"月"&amp;DBCS(入力用!C5)&amp;"日付け旭長社指令第"&amp;DBCS(入力用!D5)&amp;"号で"</f>
        <v>　令和６年４月２４日付け旭長社指令第１号で</v>
      </c>
      <c r="C22" s="61"/>
      <c r="D22" s="61"/>
      <c r="E22" s="61"/>
      <c r="F22" s="61"/>
      <c r="G22" s="61"/>
      <c r="H22" s="61"/>
      <c r="I22" s="40" t="s">
        <v>83</v>
      </c>
      <c r="J22" s="1"/>
      <c r="K22" s="1"/>
      <c r="L22" s="1"/>
      <c r="M22" s="1"/>
      <c r="N22" s="1"/>
      <c r="O22" s="1"/>
      <c r="P22" s="1"/>
      <c r="Q22" s="1"/>
      <c r="R22" s="1"/>
    </row>
    <row r="23" spans="2:25" ht="16.5" customHeight="1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2:25" ht="16.5" customHeight="1">
      <c r="B24" s="44" t="s">
        <v>75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2:25" ht="16.5" customHeight="1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8" spans="2:25" ht="16.5" customHeight="1">
      <c r="C28" s="44" t="s">
        <v>62</v>
      </c>
      <c r="H28" s="44" t="s">
        <v>58</v>
      </c>
      <c r="I28" s="51" t="str">
        <f>DBCS(TEXT(Y33,"＃,＃＃０"))</f>
        <v>６１，９７８，０００</v>
      </c>
      <c r="J28" s="51"/>
      <c r="K28" s="51"/>
      <c r="L28" s="51"/>
      <c r="M28" s="51"/>
      <c r="N28" s="51"/>
      <c r="O28" s="51"/>
      <c r="P28" s="44" t="s">
        <v>3</v>
      </c>
    </row>
    <row r="30" spans="2:25" ht="16.5" customHeight="1">
      <c r="C30" s="44" t="s">
        <v>57</v>
      </c>
      <c r="H30" s="44" t="s">
        <v>58</v>
      </c>
      <c r="I30" s="51" t="str">
        <f>DBCS(TEXT(X35,"＃,＃＃０"))</f>
        <v>４６，４８４，０００</v>
      </c>
      <c r="J30" s="51"/>
      <c r="K30" s="51"/>
      <c r="L30" s="51"/>
      <c r="M30" s="51"/>
      <c r="N30" s="51"/>
      <c r="O30" s="51"/>
      <c r="P30" s="44" t="s">
        <v>3</v>
      </c>
    </row>
    <row r="31" spans="2:25" ht="16.5" customHeight="1">
      <c r="U31" s="79">
        <f>入力用!A5</f>
        <v>6</v>
      </c>
      <c r="V31" s="79">
        <f>入力用!A5</f>
        <v>6</v>
      </c>
      <c r="W31" s="79">
        <f>入力用!A5</f>
        <v>6</v>
      </c>
      <c r="X31" s="79">
        <f>入力用!A5+1</f>
        <v>7</v>
      </c>
      <c r="Y31" s="48" t="s">
        <v>29</v>
      </c>
    </row>
    <row r="32" spans="2:25" ht="16.5" customHeight="1">
      <c r="C32" s="44" t="s">
        <v>54</v>
      </c>
      <c r="H32" s="44" t="s">
        <v>58</v>
      </c>
      <c r="I32" s="51" t="str">
        <f>DBCS(TEXT(X33,"＃,＃＃０"))</f>
        <v>１５，４９４，０００</v>
      </c>
      <c r="J32" s="51"/>
      <c r="K32" s="51"/>
      <c r="L32" s="51"/>
      <c r="M32" s="51"/>
      <c r="N32" s="51"/>
      <c r="O32" s="51"/>
      <c r="P32" s="44" t="s">
        <v>3</v>
      </c>
      <c r="U32" s="53" t="str">
        <f>入力用!F9</f>
        <v>５月</v>
      </c>
      <c r="V32" s="53" t="s">
        <v>28</v>
      </c>
      <c r="W32" s="53" t="s">
        <v>14</v>
      </c>
      <c r="X32" s="53" t="s">
        <v>27</v>
      </c>
      <c r="Y32" s="49"/>
    </row>
    <row r="33" spans="3:25" ht="16.5" customHeight="1">
      <c r="U33" s="54">
        <f>入力用!G13</f>
        <v>15496000</v>
      </c>
      <c r="V33" s="54">
        <f>入力用!G14</f>
        <v>15494000</v>
      </c>
      <c r="W33" s="54">
        <f>入力用!G15</f>
        <v>15494000</v>
      </c>
      <c r="X33" s="54">
        <f>入力用!G16</f>
        <v>15494000</v>
      </c>
      <c r="Y33" s="54">
        <f>SUM(U33:X33)</f>
        <v>61978000</v>
      </c>
    </row>
    <row r="34" spans="3:25" ht="16.5" customHeight="1">
      <c r="C34" s="44" t="s">
        <v>59</v>
      </c>
      <c r="U34" s="53" t="s">
        <v>3</v>
      </c>
      <c r="V34" s="53" t="s">
        <v>3</v>
      </c>
      <c r="W34" s="53" t="s">
        <v>3</v>
      </c>
      <c r="X34" s="53" t="s">
        <v>3</v>
      </c>
      <c r="Y34" s="53" t="s">
        <v>3</v>
      </c>
    </row>
    <row r="35" spans="3:25" ht="16.5" customHeight="1">
      <c r="U35" s="44">
        <v>0</v>
      </c>
      <c r="V35" s="80">
        <f>U33+U35</f>
        <v>15496000</v>
      </c>
      <c r="W35" s="80">
        <f>V33+V35</f>
        <v>30990000</v>
      </c>
      <c r="X35" s="80">
        <f>W33+W35</f>
        <v>46484000</v>
      </c>
    </row>
    <row r="36" spans="3:25" ht="9" customHeight="1">
      <c r="D36" s="62"/>
      <c r="E36" s="67"/>
      <c r="F36" s="72"/>
      <c r="G36" s="62"/>
      <c r="H36" s="67"/>
      <c r="I36" s="67"/>
      <c r="J36" s="67"/>
      <c r="K36" s="67"/>
      <c r="L36" s="67"/>
      <c r="M36" s="67"/>
      <c r="N36" s="67"/>
      <c r="O36" s="72"/>
    </row>
    <row r="37" spans="3:25" ht="16.5" customHeight="1">
      <c r="D37" s="63" t="s">
        <v>6</v>
      </c>
      <c r="E37" s="68"/>
      <c r="F37" s="73"/>
      <c r="G37" s="65"/>
      <c r="H37" s="68" t="str">
        <f>入力用!C24&amp;入力用!E24</f>
        <v>旭川信用金庫</v>
      </c>
      <c r="I37" s="68"/>
      <c r="J37" s="68"/>
      <c r="K37" s="68"/>
      <c r="L37" s="68"/>
      <c r="M37" s="68"/>
      <c r="N37" s="68"/>
      <c r="O37" s="75"/>
    </row>
    <row r="38" spans="3:25" ht="16.5" customHeight="1">
      <c r="D38" s="63"/>
      <c r="E38" s="68"/>
      <c r="F38" s="73"/>
      <c r="G38" s="65"/>
      <c r="H38" s="68" t="str">
        <f>入力用!C25&amp;入力用!E25</f>
        <v>本店</v>
      </c>
      <c r="I38" s="68"/>
      <c r="J38" s="68"/>
      <c r="K38" s="68"/>
      <c r="L38" s="68"/>
      <c r="M38" s="68"/>
      <c r="N38" s="68"/>
      <c r="O38" s="75"/>
    </row>
    <row r="39" spans="3:25" ht="9" customHeight="1">
      <c r="D39" s="64"/>
      <c r="E39" s="69"/>
      <c r="F39" s="74"/>
      <c r="G39" s="64"/>
      <c r="H39" s="69"/>
      <c r="I39" s="69"/>
      <c r="J39" s="69"/>
      <c r="K39" s="69"/>
      <c r="L39" s="69"/>
      <c r="M39" s="69"/>
      <c r="N39" s="69"/>
      <c r="O39" s="74"/>
    </row>
    <row r="40" spans="3:25" ht="9" customHeight="1">
      <c r="D40" s="62"/>
      <c r="E40" s="67"/>
      <c r="F40" s="72"/>
      <c r="G40" s="62"/>
      <c r="H40" s="67"/>
      <c r="I40" s="67"/>
      <c r="J40" s="67"/>
      <c r="K40" s="67"/>
      <c r="L40" s="67"/>
      <c r="M40" s="67"/>
      <c r="N40" s="67"/>
      <c r="O40" s="72"/>
    </row>
    <row r="41" spans="3:25" ht="16.5" customHeight="1">
      <c r="D41" s="63" t="s">
        <v>60</v>
      </c>
      <c r="E41" s="68"/>
      <c r="F41" s="73"/>
      <c r="G41" s="65"/>
      <c r="H41" s="71" t="str">
        <f>入力用!C26</f>
        <v>普　　通</v>
      </c>
      <c r="I41" s="71"/>
      <c r="J41" s="71"/>
      <c r="K41" s="71"/>
      <c r="L41" s="71"/>
      <c r="M41" s="71"/>
      <c r="N41" s="71"/>
      <c r="O41" s="75"/>
    </row>
    <row r="42" spans="3:25" ht="9" customHeight="1">
      <c r="D42" s="64"/>
      <c r="E42" s="69"/>
      <c r="F42" s="74"/>
      <c r="G42" s="64"/>
      <c r="H42" s="69"/>
      <c r="I42" s="69"/>
      <c r="J42" s="69"/>
      <c r="K42" s="69"/>
      <c r="L42" s="69"/>
      <c r="M42" s="69"/>
      <c r="N42" s="69"/>
      <c r="O42" s="74"/>
    </row>
    <row r="43" spans="3:25" ht="9" customHeight="1">
      <c r="D43" s="62"/>
      <c r="E43" s="67"/>
      <c r="F43" s="72"/>
      <c r="G43" s="62"/>
      <c r="H43" s="67"/>
      <c r="I43" s="67"/>
      <c r="J43" s="67"/>
      <c r="K43" s="67"/>
      <c r="L43" s="67"/>
      <c r="M43" s="67"/>
      <c r="N43" s="67"/>
      <c r="O43" s="72"/>
    </row>
    <row r="44" spans="3:25" ht="23.25" customHeight="1">
      <c r="D44" s="63" t="s">
        <v>36</v>
      </c>
      <c r="E44" s="68"/>
      <c r="F44" s="73"/>
      <c r="G44" s="65"/>
      <c r="H44" s="77" t="str">
        <f>DBCS(LEFT(入力用!$C$27,1))</f>
        <v>０</v>
      </c>
      <c r="I44" s="77" t="str">
        <f>DBCS(RIGHT(LEFT(入力用!$C$27,2),1))</f>
        <v>０</v>
      </c>
      <c r="J44" s="77" t="str">
        <f>DBCS(RIGHT(LEFT(入力用!$C$27,3),1))</f>
        <v>９</v>
      </c>
      <c r="K44" s="77" t="str">
        <f>DBCS(RIGHT(LEFT(入力用!$C$27,4),1))</f>
        <v>８</v>
      </c>
      <c r="L44" s="77" t="str">
        <f>DBCS(RIGHT(LEFT(入力用!$C$27,5),1))</f>
        <v>７</v>
      </c>
      <c r="M44" s="77" t="str">
        <f>DBCS(RIGHT(LEFT(入力用!$C$27,6),1))</f>
        <v>６</v>
      </c>
      <c r="N44" s="77" t="str">
        <f>DBCS(RIGHT(LEFT(入力用!$C$27,7),1))</f>
        <v>５</v>
      </c>
      <c r="O44" s="75"/>
    </row>
    <row r="45" spans="3:25" ht="16.5" customHeight="1">
      <c r="D45" s="65"/>
      <c r="E45" s="70"/>
      <c r="F45" s="75"/>
      <c r="G45" s="65"/>
      <c r="H45" s="70"/>
      <c r="I45" s="70"/>
      <c r="J45" s="70"/>
      <c r="K45" s="70"/>
      <c r="L45" s="70"/>
      <c r="M45" s="70"/>
      <c r="N45" s="70"/>
      <c r="O45" s="75"/>
    </row>
    <row r="46" spans="3:25" ht="22.5" customHeight="1">
      <c r="D46" s="66" t="s">
        <v>61</v>
      </c>
      <c r="E46" s="71"/>
      <c r="F46" s="76"/>
      <c r="G46" s="65"/>
      <c r="H46" s="78" t="str">
        <f>入力用!C28</f>
        <v>ﾌｸ)ｱｻﾋｶﾜﾁﾖｳｼﾔﾌｸｼｶｲ ﾘｼﾞﾁﾖｳ ｱｻﾋｶﾜ ｼﾞﾖｳｼﾞ</v>
      </c>
      <c r="I46" s="47"/>
      <c r="J46" s="47"/>
      <c r="K46" s="47"/>
      <c r="L46" s="47"/>
      <c r="M46" s="47"/>
      <c r="N46" s="47"/>
      <c r="O46" s="75"/>
    </row>
    <row r="47" spans="3:25" ht="22.5" customHeight="1">
      <c r="D47" s="66"/>
      <c r="E47" s="71"/>
      <c r="F47" s="76"/>
      <c r="G47" s="65"/>
      <c r="H47" s="47"/>
      <c r="I47" s="47"/>
      <c r="J47" s="47"/>
      <c r="K47" s="47"/>
      <c r="L47" s="47"/>
      <c r="M47" s="47"/>
      <c r="N47" s="47"/>
      <c r="O47" s="75"/>
    </row>
    <row r="48" spans="3:25" ht="9" customHeight="1">
      <c r="D48" s="64"/>
      <c r="E48" s="69"/>
      <c r="F48" s="74"/>
      <c r="G48" s="64"/>
      <c r="H48" s="69"/>
      <c r="I48" s="69"/>
      <c r="J48" s="69"/>
      <c r="K48" s="69"/>
      <c r="L48" s="69"/>
      <c r="M48" s="69"/>
      <c r="N48" s="69"/>
      <c r="O48" s="74"/>
    </row>
  </sheetData>
  <sheetProtection sheet="1" objects="1" scenarios="1"/>
  <mergeCells count="20">
    <mergeCell ref="B6:R6"/>
    <mergeCell ref="H9:R9"/>
    <mergeCell ref="J16:R16"/>
    <mergeCell ref="J17:R17"/>
    <mergeCell ref="J18:L18"/>
    <mergeCell ref="M18:Q18"/>
    <mergeCell ref="B22:H22"/>
    <mergeCell ref="I22:R22"/>
    <mergeCell ref="I28:O28"/>
    <mergeCell ref="I30:O30"/>
    <mergeCell ref="I32:O32"/>
    <mergeCell ref="H37:N37"/>
    <mergeCell ref="H38:N38"/>
    <mergeCell ref="D41:F41"/>
    <mergeCell ref="H41:N41"/>
    <mergeCell ref="D44:F44"/>
    <mergeCell ref="Y31:Y32"/>
    <mergeCell ref="D37:F38"/>
    <mergeCell ref="D46:F47"/>
    <mergeCell ref="H46:N47"/>
  </mergeCells>
  <phoneticPr fontId="1"/>
  <pageMargins left="0.78740157480314965" right="0.70866141732283472" top="0.94488188976377951" bottom="0.74803149606299213" header="0.31496062992125984" footer="0.31496062992125984"/>
  <pageSetup paperSize="9" fitToWidth="1" fitToHeight="1" orientation="portrait" usePrinterDefaults="1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Y48"/>
  <sheetViews>
    <sheetView view="pageBreakPreview" zoomScaleSheetLayoutView="100" workbookViewId="0">
      <selection activeCell="F17" sqref="F17"/>
    </sheetView>
  </sheetViews>
  <sheetFormatPr defaultRowHeight="16.5" customHeight="1"/>
  <cols>
    <col min="1" max="1" width="1.375" style="44" customWidth="1"/>
    <col min="2" max="2" width="7.875" style="44" customWidth="1"/>
    <col min="3" max="4" width="4.5" style="44" customWidth="1"/>
    <col min="5" max="5" width="9" style="44" customWidth="1"/>
    <col min="6" max="6" width="12.75" style="44" customWidth="1"/>
    <col min="7" max="7" width="5.25" style="44" customWidth="1"/>
    <col min="8" max="14" width="3" style="44" customWidth="1"/>
    <col min="15" max="15" width="4" style="44" customWidth="1"/>
    <col min="16" max="17" width="6.25" style="44" customWidth="1"/>
    <col min="18" max="18" width="3.625" style="44" customWidth="1"/>
    <col min="19" max="19" width="1.625" style="44" customWidth="1"/>
    <col min="20" max="20" width="9" style="44" customWidth="1"/>
    <col min="21" max="21" width="11.625" style="44" customWidth="1"/>
    <col min="22" max="22" width="11.625" style="44" bestFit="1" customWidth="1"/>
    <col min="23" max="25" width="11.625" style="44" customWidth="1"/>
    <col min="26" max="16384" width="9" style="44" customWidth="1"/>
  </cols>
  <sheetData>
    <row r="1" spans="2:20" ht="16.5" customHeight="1"/>
    <row r="2" spans="2:20" ht="16.5" customHeight="1">
      <c r="E2" s="81" t="str">
        <f>IF(Y37-Y35&gt;0,"","この請求書は提出不要です")</f>
        <v/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2:20" ht="16.5" customHeight="1">
      <c r="B3" s="44" t="s">
        <v>56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2:20" ht="16.5" customHeight="1"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</row>
    <row r="5" spans="2:20" ht="16.5" customHeight="1"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2:20" ht="16.5" customHeight="1">
      <c r="B6" s="45" t="s">
        <v>80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9" spans="2:20" ht="16.5" customHeight="1">
      <c r="H9" s="56" t="str">
        <f>"令和"&amp;DBCS(入力用!H16)&amp;"年　　月　　日"</f>
        <v>令和７年　　月　　日</v>
      </c>
      <c r="I9" s="56"/>
      <c r="J9" s="56"/>
      <c r="K9" s="56"/>
      <c r="L9" s="56"/>
      <c r="M9" s="56"/>
      <c r="N9" s="56"/>
      <c r="O9" s="56"/>
      <c r="P9" s="58"/>
      <c r="Q9" s="58"/>
      <c r="R9" s="58"/>
    </row>
    <row r="12" spans="2:20" ht="16.5" customHeight="1">
      <c r="B12" s="44" t="s">
        <v>16</v>
      </c>
    </row>
    <row r="16" spans="2:20" ht="16.5" customHeight="1">
      <c r="J16" s="55" t="str">
        <f>入力用!C17</f>
        <v>旭川市東１条２丁目３番４号</v>
      </c>
      <c r="K16" s="55"/>
      <c r="L16" s="55"/>
      <c r="M16" s="55"/>
      <c r="N16" s="55"/>
      <c r="O16" s="55"/>
      <c r="P16" s="55"/>
      <c r="Q16" s="55"/>
      <c r="R16" s="55"/>
      <c r="S16" s="55"/>
      <c r="T16" s="55"/>
    </row>
    <row r="17" spans="2:25" ht="16.5" customHeight="1">
      <c r="I17" s="50" t="s">
        <v>40</v>
      </c>
      <c r="J17" s="55" t="str">
        <f>入力用!C18</f>
        <v>社会福祉法人　旭川長社福祉会</v>
      </c>
      <c r="K17" s="55"/>
      <c r="L17" s="55"/>
      <c r="M17" s="55"/>
      <c r="N17" s="55"/>
      <c r="O17" s="55"/>
      <c r="P17" s="55"/>
      <c r="Q17" s="55"/>
      <c r="R17" s="55"/>
      <c r="S17" s="55"/>
      <c r="T17" s="55"/>
    </row>
    <row r="18" spans="2:25" ht="16.5" customHeight="1">
      <c r="J18" s="55" t="str">
        <f>入力用!C19</f>
        <v>理事長</v>
      </c>
      <c r="K18" s="55"/>
      <c r="L18" s="55"/>
      <c r="M18" s="57" t="str">
        <f>入力用!C20</f>
        <v>旭　川　　譲　治</v>
      </c>
      <c r="N18" s="57"/>
      <c r="O18" s="57"/>
      <c r="P18" s="57"/>
      <c r="Q18" s="57"/>
    </row>
    <row r="20" spans="2:25" ht="16.5" customHeight="1">
      <c r="J20" s="55"/>
      <c r="K20" s="55"/>
      <c r="L20" s="55"/>
      <c r="M20" s="55"/>
      <c r="N20" s="55"/>
      <c r="O20" s="55"/>
      <c r="P20" s="55"/>
      <c r="Q20" s="55"/>
      <c r="R20" s="55"/>
    </row>
    <row r="22" spans="2:25" ht="16.5" customHeight="1">
      <c r="B22" s="60" t="str">
        <f>"　令和"&amp;DBCS(入力用!A37)&amp;"年"&amp;DBCS(入力用!B37)&amp;"月"&amp;DBCS(入力用!C37)&amp;"日付け旭長社第"&amp;DBCS(入力用!D37)&amp;"号"&amp;IF(入力用!E37="","","－")&amp;IF(AND(入力用!D37&gt;=100,入力用!E37&gt;=10),入力用!E37,DBCS(入力用!E37))</f>
        <v>　令和７年３月３１日付け旭長社第１５５号－11</v>
      </c>
      <c r="C22" s="60"/>
      <c r="D22" s="60"/>
      <c r="E22" s="60"/>
      <c r="F22" s="60"/>
      <c r="G22" s="60"/>
      <c r="H22" s="60"/>
      <c r="I22" s="40" t="s">
        <v>81</v>
      </c>
      <c r="J22" s="40"/>
      <c r="K22" s="40"/>
      <c r="L22" s="40"/>
      <c r="M22" s="40"/>
      <c r="N22" s="40"/>
      <c r="O22" s="40"/>
      <c r="P22" s="40"/>
      <c r="Q22" s="40"/>
      <c r="R22" s="40"/>
    </row>
    <row r="23" spans="2:25" ht="16.5" customHeight="1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2:25" ht="16.5" customHeight="1">
      <c r="B24" s="44" t="s">
        <v>76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2:25" ht="16.5" customHeight="1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8" spans="2:25" ht="16.5" customHeight="1">
      <c r="C28" s="44" t="s">
        <v>82</v>
      </c>
      <c r="H28" s="44" t="s">
        <v>58</v>
      </c>
      <c r="I28" s="51" t="str">
        <f>DBCS(TEXT(Y37,"＃,＃＃０"))</f>
        <v>６２，１０８，０００</v>
      </c>
      <c r="J28" s="51"/>
      <c r="K28" s="51"/>
      <c r="L28" s="51"/>
      <c r="M28" s="51"/>
      <c r="N28" s="51"/>
      <c r="O28" s="51"/>
      <c r="P28" s="44" t="s">
        <v>3</v>
      </c>
    </row>
    <row r="30" spans="2:25" ht="16.5" customHeight="1">
      <c r="C30" s="44" t="s">
        <v>57</v>
      </c>
      <c r="H30" s="44" t="s">
        <v>58</v>
      </c>
      <c r="I30" s="51" t="str">
        <f>DBCS(TEXT(Y35,"＃,＃＃０"))</f>
        <v>６１，９７８，０００</v>
      </c>
      <c r="J30" s="51"/>
      <c r="K30" s="51"/>
      <c r="L30" s="51"/>
      <c r="M30" s="51"/>
      <c r="N30" s="51"/>
      <c r="O30" s="51"/>
      <c r="P30" s="44" t="s">
        <v>3</v>
      </c>
    </row>
    <row r="31" spans="2:25" ht="16.5" customHeight="1">
      <c r="U31" s="79">
        <f>入力用!A5</f>
        <v>6</v>
      </c>
      <c r="V31" s="79">
        <f>入力用!A5</f>
        <v>6</v>
      </c>
      <c r="W31" s="79">
        <f>入力用!A5</f>
        <v>6</v>
      </c>
      <c r="X31" s="79">
        <f>入力用!A5+1</f>
        <v>7</v>
      </c>
      <c r="Y31" s="48" t="s">
        <v>29</v>
      </c>
    </row>
    <row r="32" spans="2:25" ht="16.5" customHeight="1">
      <c r="C32" s="44" t="s">
        <v>54</v>
      </c>
      <c r="H32" s="44" t="s">
        <v>58</v>
      </c>
      <c r="I32" s="51" t="str">
        <f>DBCS(TEXT(Y38,"＃,＃＃０"))</f>
        <v>１３０，０００</v>
      </c>
      <c r="J32" s="51"/>
      <c r="K32" s="51"/>
      <c r="L32" s="51"/>
      <c r="M32" s="51"/>
      <c r="N32" s="51"/>
      <c r="O32" s="51"/>
      <c r="P32" s="44" t="s">
        <v>3</v>
      </c>
      <c r="U32" s="53" t="str">
        <f>入力用!F9</f>
        <v>５月</v>
      </c>
      <c r="V32" s="53" t="s">
        <v>28</v>
      </c>
      <c r="W32" s="53" t="s">
        <v>14</v>
      </c>
      <c r="X32" s="53" t="s">
        <v>27</v>
      </c>
      <c r="Y32" s="49"/>
    </row>
    <row r="33" spans="3:25" ht="16.5" customHeight="1">
      <c r="U33" s="54">
        <f>入力用!G13</f>
        <v>15496000</v>
      </c>
      <c r="V33" s="54">
        <f>入力用!G14</f>
        <v>15494000</v>
      </c>
      <c r="W33" s="54">
        <f>入力用!G15</f>
        <v>15494000</v>
      </c>
      <c r="X33" s="54">
        <f>入力用!G16</f>
        <v>15494000</v>
      </c>
      <c r="Y33" s="54">
        <f>SUM(U33:X33)</f>
        <v>61978000</v>
      </c>
    </row>
    <row r="34" spans="3:25" ht="16.5" customHeight="1">
      <c r="C34" s="44" t="s">
        <v>59</v>
      </c>
      <c r="U34" s="53" t="s">
        <v>3</v>
      </c>
      <c r="V34" s="53" t="s">
        <v>3</v>
      </c>
      <c r="W34" s="53" t="s">
        <v>3</v>
      </c>
      <c r="X34" s="53" t="s">
        <v>3</v>
      </c>
      <c r="Y34" s="53" t="s">
        <v>3</v>
      </c>
    </row>
    <row r="35" spans="3:25" ht="16.5" customHeight="1">
      <c r="U35" s="44">
        <v>0</v>
      </c>
      <c r="V35" s="80">
        <f>U33+U35</f>
        <v>15496000</v>
      </c>
      <c r="W35" s="80">
        <f>V33+V35</f>
        <v>30990000</v>
      </c>
      <c r="X35" s="80">
        <f>W33+W35</f>
        <v>46484000</v>
      </c>
      <c r="Y35" s="80">
        <f>X33+X35</f>
        <v>61978000</v>
      </c>
    </row>
    <row r="36" spans="3:25" ht="9" customHeight="1">
      <c r="D36" s="62"/>
      <c r="E36" s="67"/>
      <c r="F36" s="72"/>
      <c r="G36" s="62"/>
      <c r="H36" s="67"/>
      <c r="I36" s="67"/>
      <c r="J36" s="67"/>
      <c r="K36" s="67"/>
      <c r="L36" s="67"/>
      <c r="M36" s="67"/>
      <c r="N36" s="67"/>
      <c r="O36" s="72"/>
    </row>
    <row r="37" spans="3:25" ht="16.5" customHeight="1">
      <c r="D37" s="63" t="s">
        <v>6</v>
      </c>
      <c r="E37" s="68"/>
      <c r="F37" s="73"/>
      <c r="G37" s="65"/>
      <c r="H37" s="68" t="str">
        <f>入力用!C24&amp;入力用!E24</f>
        <v>旭川信用金庫</v>
      </c>
      <c r="I37" s="68"/>
      <c r="J37" s="68"/>
      <c r="K37" s="68"/>
      <c r="L37" s="68"/>
      <c r="M37" s="68"/>
      <c r="N37" s="68"/>
      <c r="O37" s="75"/>
      <c r="X37" s="44" t="s">
        <v>23</v>
      </c>
      <c r="Y37" s="80">
        <f>入力用!C42</f>
        <v>62108000</v>
      </c>
    </row>
    <row r="38" spans="3:25" ht="16.5" customHeight="1">
      <c r="D38" s="63"/>
      <c r="E38" s="68"/>
      <c r="F38" s="73"/>
      <c r="G38" s="65"/>
      <c r="H38" s="68" t="str">
        <f>入力用!C25&amp;入力用!E25</f>
        <v>本店</v>
      </c>
      <c r="I38" s="68"/>
      <c r="J38" s="68"/>
      <c r="K38" s="68"/>
      <c r="L38" s="68"/>
      <c r="M38" s="68"/>
      <c r="N38" s="68"/>
      <c r="O38" s="75"/>
      <c r="X38" s="44" t="s">
        <v>73</v>
      </c>
      <c r="Y38" s="80">
        <f>IF(Y37-Y35&gt;0,Y37-Y35,"なし")</f>
        <v>130000</v>
      </c>
    </row>
    <row r="39" spans="3:25" ht="9" customHeight="1">
      <c r="D39" s="64"/>
      <c r="E39" s="69"/>
      <c r="F39" s="74"/>
      <c r="G39" s="64"/>
      <c r="H39" s="69"/>
      <c r="I39" s="69"/>
      <c r="J39" s="69"/>
      <c r="K39" s="69"/>
      <c r="L39" s="69"/>
      <c r="M39" s="69"/>
      <c r="N39" s="69"/>
      <c r="O39" s="74"/>
    </row>
    <row r="40" spans="3:25" ht="9" customHeight="1">
      <c r="D40" s="62"/>
      <c r="E40" s="67"/>
      <c r="F40" s="72"/>
      <c r="G40" s="62"/>
      <c r="H40" s="67"/>
      <c r="I40" s="67"/>
      <c r="J40" s="67"/>
      <c r="K40" s="67"/>
      <c r="L40" s="67"/>
      <c r="M40" s="67"/>
      <c r="N40" s="67"/>
      <c r="O40" s="72"/>
    </row>
    <row r="41" spans="3:25" ht="16.5" customHeight="1">
      <c r="D41" s="63" t="s">
        <v>60</v>
      </c>
      <c r="E41" s="68"/>
      <c r="F41" s="73"/>
      <c r="G41" s="65"/>
      <c r="H41" s="71" t="str">
        <f>入力用!C26</f>
        <v>普　　通</v>
      </c>
      <c r="I41" s="71"/>
      <c r="J41" s="71"/>
      <c r="K41" s="71"/>
      <c r="L41" s="71"/>
      <c r="M41" s="71"/>
      <c r="N41" s="71"/>
      <c r="O41" s="75"/>
    </row>
    <row r="42" spans="3:25" ht="9" customHeight="1">
      <c r="D42" s="64"/>
      <c r="E42" s="69"/>
      <c r="F42" s="74"/>
      <c r="G42" s="64"/>
      <c r="H42" s="69"/>
      <c r="I42" s="69"/>
      <c r="J42" s="69"/>
      <c r="K42" s="69"/>
      <c r="L42" s="69"/>
      <c r="M42" s="69"/>
      <c r="N42" s="69"/>
      <c r="O42" s="74"/>
    </row>
    <row r="43" spans="3:25" ht="9" customHeight="1">
      <c r="D43" s="62"/>
      <c r="E43" s="67"/>
      <c r="F43" s="72"/>
      <c r="G43" s="62"/>
      <c r="H43" s="67"/>
      <c r="I43" s="67"/>
      <c r="J43" s="67"/>
      <c r="K43" s="67"/>
      <c r="L43" s="67"/>
      <c r="M43" s="67"/>
      <c r="N43" s="67"/>
      <c r="O43" s="72"/>
    </row>
    <row r="44" spans="3:25" ht="23.25" customHeight="1">
      <c r="D44" s="63" t="s">
        <v>36</v>
      </c>
      <c r="E44" s="68"/>
      <c r="F44" s="73"/>
      <c r="G44" s="65"/>
      <c r="H44" s="77" t="str">
        <f>DBCS(LEFT(入力用!$C$27,1))</f>
        <v>０</v>
      </c>
      <c r="I44" s="77" t="str">
        <f>DBCS(RIGHT(LEFT(入力用!$C$27,2),1))</f>
        <v>０</v>
      </c>
      <c r="J44" s="77" t="str">
        <f>DBCS(RIGHT(LEFT(入力用!$C$27,3),1))</f>
        <v>９</v>
      </c>
      <c r="K44" s="77" t="str">
        <f>DBCS(RIGHT(LEFT(入力用!$C$27,4),1))</f>
        <v>８</v>
      </c>
      <c r="L44" s="77" t="str">
        <f>DBCS(RIGHT(LEFT(入力用!$C$27,5),1))</f>
        <v>７</v>
      </c>
      <c r="M44" s="77" t="str">
        <f>DBCS(RIGHT(LEFT(入力用!$C$27,6),1))</f>
        <v>６</v>
      </c>
      <c r="N44" s="77" t="str">
        <f>DBCS(RIGHT(LEFT(入力用!$C$27,7),1))</f>
        <v>５</v>
      </c>
      <c r="O44" s="75"/>
    </row>
    <row r="45" spans="3:25" ht="16.5" customHeight="1">
      <c r="D45" s="65"/>
      <c r="E45" s="70"/>
      <c r="F45" s="75"/>
      <c r="G45" s="65"/>
      <c r="H45" s="70"/>
      <c r="I45" s="70"/>
      <c r="J45" s="70"/>
      <c r="K45" s="70"/>
      <c r="L45" s="70"/>
      <c r="M45" s="70"/>
      <c r="N45" s="70"/>
      <c r="O45" s="75"/>
    </row>
    <row r="46" spans="3:25" ht="22.5" customHeight="1">
      <c r="D46" s="66" t="s">
        <v>61</v>
      </c>
      <c r="E46" s="71"/>
      <c r="F46" s="76"/>
      <c r="G46" s="65"/>
      <c r="H46" s="78" t="str">
        <f>入力用!C28</f>
        <v>ﾌｸ)ｱｻﾋｶﾜﾁﾖｳｼﾔﾌｸｼｶｲ ﾘｼﾞﾁﾖｳ ｱｻﾋｶﾜ ｼﾞﾖｳｼﾞ</v>
      </c>
      <c r="I46" s="47"/>
      <c r="J46" s="47"/>
      <c r="K46" s="47"/>
      <c r="L46" s="47"/>
      <c r="M46" s="47"/>
      <c r="N46" s="47"/>
      <c r="O46" s="75"/>
    </row>
    <row r="47" spans="3:25" ht="22.5" customHeight="1">
      <c r="D47" s="66"/>
      <c r="E47" s="71"/>
      <c r="F47" s="76"/>
      <c r="G47" s="65"/>
      <c r="H47" s="47"/>
      <c r="I47" s="47"/>
      <c r="J47" s="47"/>
      <c r="K47" s="47"/>
      <c r="L47" s="47"/>
      <c r="M47" s="47"/>
      <c r="N47" s="47"/>
      <c r="O47" s="75"/>
    </row>
    <row r="48" spans="3:25" ht="9" customHeight="1">
      <c r="D48" s="64"/>
      <c r="E48" s="69"/>
      <c r="F48" s="74"/>
      <c r="G48" s="64"/>
      <c r="H48" s="69"/>
      <c r="I48" s="69"/>
      <c r="J48" s="69"/>
      <c r="K48" s="69"/>
      <c r="L48" s="69"/>
      <c r="M48" s="69"/>
      <c r="N48" s="69"/>
      <c r="O48" s="74"/>
    </row>
  </sheetData>
  <sheetProtection sheet="1" objects="1" scenarios="1"/>
  <mergeCells count="21">
    <mergeCell ref="B6:R6"/>
    <mergeCell ref="H9:R9"/>
    <mergeCell ref="J16:R16"/>
    <mergeCell ref="J17:R17"/>
    <mergeCell ref="J18:L18"/>
    <mergeCell ref="M18:Q18"/>
    <mergeCell ref="B22:H22"/>
    <mergeCell ref="I22:R22"/>
    <mergeCell ref="I28:O28"/>
    <mergeCell ref="I30:O30"/>
    <mergeCell ref="I32:O32"/>
    <mergeCell ref="H37:N37"/>
    <mergeCell ref="H38:N38"/>
    <mergeCell ref="D41:F41"/>
    <mergeCell ref="H41:N41"/>
    <mergeCell ref="D44:F44"/>
    <mergeCell ref="E2:R5"/>
    <mergeCell ref="Y31:Y32"/>
    <mergeCell ref="D37:F38"/>
    <mergeCell ref="D46:F47"/>
    <mergeCell ref="H46:N47"/>
  </mergeCells>
  <phoneticPr fontId="1"/>
  <pageMargins left="0.78740157480314965" right="0.70866141732283472" top="0.94488188976377951" bottom="0.74803149606299213" header="0.31496062992125984" footer="0.31496062992125984"/>
  <pageSetup paperSize="9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入力用</vt:lpstr>
      <vt:lpstr>様式第９号</vt:lpstr>
      <vt:lpstr>第１回請求書</vt:lpstr>
      <vt:lpstr>第２回請求書</vt:lpstr>
      <vt:lpstr>第３回請求書</vt:lpstr>
      <vt:lpstr>第４回請求書</vt:lpstr>
      <vt:lpstr>額確定後精算払請求書（対象施設のみ）</vt:lpstr>
    </vt:vector>
  </TitlesOfParts>
  <Company>旭川市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000248.takanohasi</dc:creator>
  <cp:lastModifiedBy>kaigokourei101</cp:lastModifiedBy>
  <cp:lastPrinted>2015-06-11T05:08:27Z</cp:lastPrinted>
  <dcterms:created xsi:type="dcterms:W3CDTF">2001-02-06T05:26:01Z</dcterms:created>
  <dcterms:modified xsi:type="dcterms:W3CDTF">2024-04-01T12:12:21Z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3.0.2.0</vt:lpwstr>
      <vt:lpwstr>3.1.10.0</vt:lpwstr>
      <vt:lpwstr>3.1.3.0</vt:lpwstr>
      <vt:lpwstr>3.1.4.0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2024-04-01T12:12:21Z</vt:filetime>
  </property>
</Properties>
</file>